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Types.xml" ContentType="application/vnd.ms-excel.rdrichvaluetypes+xml"/>
  <Override PartName="/xl/richData/rdrichvaluestructure.xml" ContentType="application/vnd.ms-excel.rdrichvaluestructure+xml"/>
  <Override PartName="/xl/richData/rdrichvalue.xml" ContentType="application/vnd.ms-excel.rdrichvalu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defaultThemeVersion="124226"/>
  <mc:AlternateContent xmlns:mc="http://schemas.openxmlformats.org/markup-compatibility/2006">
    <mc:Choice Requires="x15">
      <x15ac:absPath xmlns:x15ac="http://schemas.microsoft.com/office/spreadsheetml/2010/11/ac" url="C:\Users\PLANEACIÓN\Desktop\PLANEACION 2022\"/>
    </mc:Choice>
  </mc:AlternateContent>
  <bookViews>
    <workbookView xWindow="0" yWindow="0" windowWidth="28800" windowHeight="12330" tabRatio="882"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62913"/>
  <pivotCaches>
    <pivotCache cacheId="0" r:id="rId10"/>
  </pivotCache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T10" i="1" l="1"/>
  <c r="Q10" i="1"/>
  <c r="H10" i="1"/>
  <c r="I10" i="1" s="1"/>
  <c r="K17" i="1"/>
  <c r="K29" i="1"/>
  <c r="K49" i="1"/>
  <c r="K63" i="1"/>
  <c r="K37" i="1"/>
  <c r="K33" i="1"/>
  <c r="K43" i="1"/>
  <c r="K62" i="1"/>
  <c r="K59" i="1"/>
  <c r="K54" i="1"/>
  <c r="K56" i="1"/>
  <c r="K21" i="1"/>
  <c r="K20" i="1"/>
  <c r="K51" i="1"/>
  <c r="K23" i="1"/>
  <c r="K27" i="1"/>
  <c r="K32" i="1"/>
  <c r="K35" i="1"/>
  <c r="K26" i="1"/>
  <c r="K60" i="1"/>
  <c r="K42" i="1"/>
  <c r="K57" i="1"/>
  <c r="K30" i="1"/>
  <c r="K39" i="1"/>
  <c r="K19" i="1"/>
  <c r="K36" i="1"/>
  <c r="K61" i="1"/>
  <c r="K38" i="1"/>
  <c r="K24" i="1"/>
  <c r="K55" i="1"/>
  <c r="K67" i="1"/>
  <c r="K44" i="1"/>
  <c r="K48" i="1"/>
  <c r="K65" i="1"/>
  <c r="K18" i="1"/>
  <c r="K45" i="1"/>
  <c r="K50" i="1"/>
  <c r="K68" i="1"/>
  <c r="K66" i="1"/>
  <c r="K53" i="1"/>
  <c r="K47" i="1"/>
  <c r="K41" i="1"/>
  <c r="K25" i="1"/>
  <c r="K31" i="1"/>
  <c r="K69" i="1"/>
  <c r="F221" i="13" l="1"/>
  <c r="F211" i="13"/>
  <c r="F212" i="13"/>
  <c r="F213" i="13"/>
  <c r="F214" i="13"/>
  <c r="F215" i="13"/>
  <c r="F216" i="13"/>
  <c r="F217" i="13"/>
  <c r="F218" i="13"/>
  <c r="F219" i="13"/>
  <c r="F220" i="13"/>
  <c r="F210" i="13"/>
  <c r="B221" i="13" a="1"/>
  <c r="K13" i="1"/>
  <c r="K12" i="1"/>
  <c r="K15" i="1"/>
  <c r="K11" i="1"/>
  <c r="K14"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16" i="1" s="1"/>
  <c r="X64" i="1"/>
  <c r="X58" i="1"/>
  <c r="X52" i="1"/>
  <c r="X46" i="1"/>
  <c r="X50" i="1"/>
  <c r="X51" i="1"/>
  <c r="X40" i="1"/>
  <c r="X34" i="1"/>
  <c r="X28" i="1"/>
  <c r="X22"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49" i="1"/>
  <c r="Z49" i="1"/>
  <c r="X26" i="1"/>
  <c r="Z67" i="1"/>
  <c r="Y67" i="1"/>
  <c r="Y31" i="1"/>
  <c r="Z31" i="1"/>
  <c r="Z32" i="1"/>
  <c r="X33" i="1" s="1"/>
  <c r="Z18" i="1"/>
  <c r="X19" i="1" s="1"/>
  <c r="Y19" i="1" s="1"/>
  <c r="Q12" i="1"/>
  <c r="Y37" i="1" l="1"/>
  <c r="Y63" i="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66" i="1" l="1"/>
  <c r="AB59" i="1"/>
  <c r="AB58" i="1"/>
  <c r="AB41" i="1"/>
  <c r="AB40" i="1"/>
  <c r="AA40" i="1" s="1"/>
  <c r="AB53" i="1"/>
  <c r="AB52" i="1"/>
  <c r="AA52" i="1" s="1"/>
  <c r="AB23" i="1"/>
  <c r="AB47" i="1"/>
  <c r="AB46" i="1"/>
  <c r="AA46" i="1" s="1"/>
  <c r="AB35" i="1"/>
  <c r="J11" i="19" l="1"/>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A53" i="1"/>
  <c r="AB54" i="1"/>
  <c r="AA59" i="1"/>
  <c r="AB60" i="1"/>
  <c r="AB30" i="1"/>
  <c r="AA67" i="1" l="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B25" i="1"/>
  <c r="AA24" i="1"/>
  <c r="AA60" i="1"/>
  <c r="AB61" i="1"/>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46" i="1"/>
  <c r="L46" i="1" s="1"/>
  <c r="K10" i="1"/>
  <c r="L10" i="1" s="1"/>
  <c r="K28" i="1"/>
  <c r="L28" i="1" s="1"/>
  <c r="K22" i="1"/>
  <c r="L22" i="1" s="1"/>
  <c r="K64" i="1"/>
  <c r="L64" i="1" s="1"/>
  <c r="K58" i="1"/>
  <c r="L58" i="1" s="1"/>
  <c r="K34" i="1"/>
  <c r="L34" i="1" s="1"/>
  <c r="K16" i="1"/>
  <c r="L16" i="1" s="1"/>
  <c r="K52" i="1"/>
  <c r="L52" i="1" s="1"/>
  <c r="J40" i="18" l="1"/>
  <c r="J8" i="18"/>
  <c r="AB40" i="18"/>
  <c r="AB32" i="18"/>
  <c r="AH32" i="18"/>
  <c r="AB8" i="18"/>
  <c r="AB24" i="18"/>
  <c r="J16" i="18"/>
  <c r="J24" i="18"/>
  <c r="P32" i="18"/>
  <c r="J32" i="18"/>
  <c r="V24" i="18"/>
  <c r="P8" i="18"/>
  <c r="P24" i="18"/>
  <c r="V8" i="18"/>
  <c r="AH24" i="18"/>
  <c r="AH8" i="18"/>
  <c r="AH16" i="18"/>
  <c r="V16" i="18"/>
  <c r="N28" i="1"/>
  <c r="M28" i="1"/>
  <c r="AB28" i="1" s="1"/>
  <c r="AA28" i="1" s="1"/>
  <c r="AB16" i="18"/>
  <c r="V40" i="18"/>
  <c r="AH40" i="18"/>
  <c r="P16" i="18"/>
  <c r="P40" i="18"/>
  <c r="V32" i="18"/>
  <c r="P14" i="18"/>
  <c r="J38" i="18"/>
  <c r="V22" i="18"/>
  <c r="AH6" i="18"/>
  <c r="V14" i="18"/>
  <c r="V6" i="18"/>
  <c r="J6" i="18"/>
  <c r="AH14" i="18"/>
  <c r="P30" i="18"/>
  <c r="AH38" i="18"/>
  <c r="AH22" i="18"/>
  <c r="J14" i="18"/>
  <c r="P6" i="18"/>
  <c r="J30" i="18"/>
  <c r="P38" i="18"/>
  <c r="AB6" i="18"/>
  <c r="AB38" i="18"/>
  <c r="P22" i="18"/>
  <c r="AB30" i="18"/>
  <c r="M10" i="1"/>
  <c r="AB10" i="1" s="1"/>
  <c r="J22" i="18"/>
  <c r="N10" i="1"/>
  <c r="AH30" i="18"/>
  <c r="V38" i="18"/>
  <c r="AB22" i="18"/>
  <c r="V30" i="18"/>
  <c r="AB14" i="18"/>
  <c r="M46" i="1"/>
  <c r="AB10" i="18"/>
  <c r="J42" i="18"/>
  <c r="J18" i="18"/>
  <c r="P34" i="18"/>
  <c r="N46" i="1"/>
  <c r="AB18" i="18"/>
  <c r="AH34" i="18"/>
  <c r="J26" i="18"/>
  <c r="P10" i="18"/>
  <c r="AH10" i="18"/>
  <c r="V34" i="18"/>
  <c r="P18" i="18"/>
  <c r="P42" i="18"/>
  <c r="AH18" i="18"/>
  <c r="J34" i="18"/>
  <c r="V18" i="18"/>
  <c r="AB34" i="18"/>
  <c r="AB42" i="18"/>
  <c r="P26" i="18"/>
  <c r="J10" i="18"/>
  <c r="V42" i="18"/>
  <c r="V10" i="18"/>
  <c r="AH42" i="18"/>
  <c r="AB26" i="18"/>
  <c r="AH26" i="18"/>
  <c r="V26" i="18"/>
  <c r="M34" i="1"/>
  <c r="AB34" i="1" s="1"/>
  <c r="AA34" i="1" s="1"/>
  <c r="L16" i="18"/>
  <c r="R40" i="18"/>
  <c r="R24" i="18"/>
  <c r="L40" i="18"/>
  <c r="L8" i="18"/>
  <c r="X16" i="18"/>
  <c r="X32" i="18"/>
  <c r="R32" i="18"/>
  <c r="AJ40" i="18"/>
  <c r="AJ16" i="18"/>
  <c r="R16" i="18"/>
  <c r="R8" i="18"/>
  <c r="AD40" i="18"/>
  <c r="N34" i="1"/>
  <c r="L32" i="18"/>
  <c r="X8" i="18"/>
  <c r="AD32" i="18"/>
  <c r="AD24" i="18"/>
  <c r="L24" i="18"/>
  <c r="X24" i="18"/>
  <c r="AJ8" i="18"/>
  <c r="AJ24" i="18"/>
  <c r="AD16" i="18"/>
  <c r="AJ32" i="18"/>
  <c r="AD8" i="18"/>
  <c r="X40" i="18"/>
  <c r="Z42" i="18"/>
  <c r="AF18" i="18"/>
  <c r="T18" i="18"/>
  <c r="Z26" i="18"/>
  <c r="AF34" i="18"/>
  <c r="AL34" i="18"/>
  <c r="AF42" i="18"/>
  <c r="N42" i="18"/>
  <c r="T10" i="18"/>
  <c r="Z18" i="18"/>
  <c r="N58" i="1"/>
  <c r="AL10" i="18"/>
  <c r="AL42" i="18"/>
  <c r="AL26" i="18"/>
  <c r="AF26" i="18"/>
  <c r="N34" i="18"/>
  <c r="Z10" i="18"/>
  <c r="M58" i="1"/>
  <c r="N18" i="18"/>
  <c r="AF10" i="18"/>
  <c r="T26" i="18"/>
  <c r="N26" i="18"/>
  <c r="N10" i="18"/>
  <c r="T34" i="18"/>
  <c r="Z34" i="18"/>
  <c r="AL18" i="18"/>
  <c r="T42" i="18"/>
  <c r="R34" i="18"/>
  <c r="X42" i="18"/>
  <c r="L34" i="18"/>
  <c r="AD34" i="18"/>
  <c r="AJ42" i="18"/>
  <c r="AD10" i="18"/>
  <c r="R10" i="18"/>
  <c r="AJ26" i="18"/>
  <c r="AD26" i="18"/>
  <c r="R42" i="18"/>
  <c r="L42" i="18"/>
  <c r="X26" i="18"/>
  <c r="L26" i="18"/>
  <c r="AJ18" i="18"/>
  <c r="X18" i="18"/>
  <c r="N52" i="1"/>
  <c r="R18" i="18"/>
  <c r="X34" i="18"/>
  <c r="AJ10" i="18"/>
  <c r="AD42" i="18"/>
  <c r="R26" i="18"/>
  <c r="L18" i="18"/>
  <c r="AD18" i="18"/>
  <c r="AJ34" i="18"/>
  <c r="M52" i="1"/>
  <c r="X10" i="18"/>
  <c r="L10" i="18"/>
  <c r="AH12" i="18"/>
  <c r="V12" i="18"/>
  <c r="J20" i="18"/>
  <c r="V28" i="18"/>
  <c r="J44" i="18"/>
  <c r="AH44" i="18"/>
  <c r="AB28" i="18"/>
  <c r="M64" i="1"/>
  <c r="AB64" i="1" s="1"/>
  <c r="AA64" i="1" s="1"/>
  <c r="P44" i="18"/>
  <c r="AB12" i="18"/>
  <c r="P28" i="18"/>
  <c r="AH28" i="18"/>
  <c r="N64" i="1"/>
  <c r="V36" i="18"/>
  <c r="P12" i="18"/>
  <c r="V20" i="18"/>
  <c r="AH20" i="18"/>
  <c r="AB20" i="18"/>
  <c r="J28" i="18"/>
  <c r="P20" i="18"/>
  <c r="AB44" i="18"/>
  <c r="AB36" i="18"/>
  <c r="AH36" i="18"/>
  <c r="P36" i="18"/>
  <c r="V44" i="18"/>
  <c r="J12" i="18"/>
  <c r="J36" i="18"/>
  <c r="AD30" i="18"/>
  <c r="X6" i="18"/>
  <c r="AJ38" i="18"/>
  <c r="AJ30" i="18"/>
  <c r="AJ22" i="18"/>
  <c r="R22" i="18"/>
  <c r="X30" i="18"/>
  <c r="AJ6" i="18"/>
  <c r="L6" i="18"/>
  <c r="L38" i="18"/>
  <c r="R30" i="18"/>
  <c r="AD14" i="18"/>
  <c r="X22" i="18"/>
  <c r="L30" i="18"/>
  <c r="R38" i="18"/>
  <c r="AJ14" i="18"/>
  <c r="R14" i="18"/>
  <c r="L14" i="18"/>
  <c r="AD6" i="18"/>
  <c r="X38" i="18"/>
  <c r="R6" i="18"/>
  <c r="L22" i="18"/>
  <c r="X14" i="18"/>
  <c r="AD38" i="18"/>
  <c r="N16" i="1"/>
  <c r="AD22" i="18"/>
  <c r="M16" i="1"/>
  <c r="AB16" i="1" s="1"/>
  <c r="AA16" i="1" s="1"/>
  <c r="AF30" i="18"/>
  <c r="T14" i="18"/>
  <c r="Z22" i="18"/>
  <c r="AL38" i="18"/>
  <c r="T30" i="18"/>
  <c r="N14" i="18"/>
  <c r="AF22" i="18"/>
  <c r="N6" i="18"/>
  <c r="AF6" i="18"/>
  <c r="T38" i="18"/>
  <c r="AL6" i="18"/>
  <c r="T22" i="18"/>
  <c r="Z14" i="18"/>
  <c r="AL14" i="18"/>
  <c r="Z38" i="18"/>
  <c r="N22" i="18"/>
  <c r="Z6" i="18"/>
  <c r="M22" i="1"/>
  <c r="AB22" i="1" s="1"/>
  <c r="N38" i="18"/>
  <c r="AL22" i="18"/>
  <c r="T6" i="18"/>
  <c r="N22" i="1"/>
  <c r="AF14" i="18"/>
  <c r="AL30" i="18"/>
  <c r="N30" i="18"/>
  <c r="Z30" i="18"/>
  <c r="AF38" i="18"/>
  <c r="N24" i="18"/>
  <c r="AF24" i="18"/>
  <c r="T32" i="18"/>
  <c r="AF32" i="18"/>
  <c r="T16" i="18"/>
  <c r="T40" i="18"/>
  <c r="AF40" i="18"/>
  <c r="AL32" i="18"/>
  <c r="Z40" i="18"/>
  <c r="N40" i="18"/>
  <c r="AL8" i="18"/>
  <c r="Z24" i="18"/>
  <c r="AF8" i="18"/>
  <c r="AL16" i="18"/>
  <c r="AL40" i="18"/>
  <c r="T8" i="18"/>
  <c r="AF16" i="18"/>
  <c r="N8" i="18"/>
  <c r="N40" i="1"/>
  <c r="N16" i="18"/>
  <c r="M40" i="1"/>
  <c r="AL24" i="18"/>
  <c r="N32" i="18"/>
  <c r="Z16" i="18"/>
  <c r="T24" i="18"/>
  <c r="Z32" i="18"/>
  <c r="Z8" i="18"/>
  <c r="AH7" i="19" l="1"/>
  <c r="V47" i="19"/>
  <c r="J27" i="19"/>
  <c r="AB7" i="19"/>
  <c r="P37" i="19"/>
  <c r="AH17" i="19"/>
  <c r="P47" i="19"/>
  <c r="J37" i="19"/>
  <c r="V7" i="19"/>
  <c r="P17" i="19"/>
  <c r="AB17" i="19"/>
  <c r="P7" i="19"/>
  <c r="J47" i="19"/>
  <c r="AB27" i="19"/>
  <c r="AC16" i="1"/>
  <c r="AH37" i="19"/>
  <c r="V17" i="19"/>
  <c r="J7" i="19"/>
  <c r="AH27" i="19"/>
  <c r="V27" i="19"/>
  <c r="J17" i="19"/>
  <c r="AB37" i="19"/>
  <c r="P27" i="19"/>
  <c r="AH47" i="19"/>
  <c r="V37" i="19"/>
  <c r="AB47" i="19"/>
  <c r="AA10" i="1"/>
  <c r="AB17" i="1"/>
  <c r="AB11" i="1"/>
  <c r="AA11" i="1" s="1"/>
  <c r="AB12" i="1"/>
  <c r="AA12" i="1" s="1"/>
  <c r="AA22" i="1"/>
  <c r="AB29" i="1"/>
  <c r="AA29" i="1" s="1"/>
  <c r="V25" i="19"/>
  <c r="AH15" i="19"/>
  <c r="V45" i="19"/>
  <c r="V35" i="19"/>
  <c r="J15" i="19"/>
  <c r="J55" i="19"/>
  <c r="AB45" i="19"/>
  <c r="AH25" i="19"/>
  <c r="AB55" i="19"/>
  <c r="AH55" i="19"/>
  <c r="AC64" i="1"/>
  <c r="AB15" i="19"/>
  <c r="AB25" i="19"/>
  <c r="P15" i="19"/>
  <c r="P45" i="19"/>
  <c r="J45" i="19"/>
  <c r="V15" i="19"/>
  <c r="P25" i="19"/>
  <c r="J35" i="19"/>
  <c r="P35" i="19"/>
  <c r="AH45" i="19"/>
  <c r="AH35" i="19"/>
  <c r="J25" i="19"/>
  <c r="V55" i="19"/>
  <c r="AB35" i="19"/>
  <c r="P55" i="19"/>
  <c r="J40" i="19"/>
  <c r="V20" i="19"/>
  <c r="J50" i="19"/>
  <c r="P50" i="19"/>
  <c r="J10" i="19"/>
  <c r="V10" i="19"/>
  <c r="V40" i="19"/>
  <c r="V30" i="19"/>
  <c r="AH10" i="19"/>
  <c r="AB40" i="19"/>
  <c r="AB10" i="19"/>
  <c r="AB20" i="19"/>
  <c r="P20" i="19"/>
  <c r="AB30" i="19"/>
  <c r="AH20" i="19"/>
  <c r="P10" i="19"/>
  <c r="P30" i="19"/>
  <c r="AH30" i="19"/>
  <c r="AH50" i="19"/>
  <c r="J20" i="19"/>
  <c r="J30" i="19"/>
  <c r="AB50" i="19"/>
  <c r="V50" i="19"/>
  <c r="AH40" i="19"/>
  <c r="AC34" i="1"/>
  <c r="P40" i="19"/>
  <c r="AC28" i="1"/>
  <c r="P39" i="19"/>
  <c r="V9" i="19"/>
  <c r="V29" i="19"/>
  <c r="P49" i="19"/>
  <c r="AH39" i="19"/>
  <c r="AB19" i="19"/>
  <c r="J39" i="19"/>
  <c r="P9" i="19"/>
  <c r="AH9" i="19"/>
  <c r="P29" i="19"/>
  <c r="J49" i="19"/>
  <c r="V19" i="19"/>
  <c r="J9" i="19"/>
  <c r="AB39" i="19"/>
  <c r="J29" i="19"/>
  <c r="P19" i="19"/>
  <c r="AB9" i="19"/>
  <c r="AB49" i="19"/>
  <c r="AH19" i="19"/>
  <c r="AH49" i="19"/>
  <c r="J19" i="19"/>
  <c r="AB29" i="19"/>
  <c r="AH29" i="19"/>
  <c r="V39" i="19"/>
  <c r="V49" i="19"/>
  <c r="W29" i="19" l="1"/>
  <c r="Q49" i="19"/>
  <c r="Q29" i="19"/>
  <c r="K9" i="19"/>
  <c r="AC49" i="19"/>
  <c r="K49" i="19"/>
  <c r="K39" i="19"/>
  <c r="W9" i="19"/>
  <c r="AC9" i="19"/>
  <c r="Q39" i="19"/>
  <c r="AI39" i="19"/>
  <c r="AC29" i="19"/>
  <c r="Q9" i="19"/>
  <c r="AC39" i="19"/>
  <c r="AC19" i="19"/>
  <c r="AI9" i="19"/>
  <c r="AC29" i="1"/>
  <c r="K29" i="19"/>
  <c r="K19" i="19"/>
  <c r="AI29" i="19"/>
  <c r="AI49" i="19"/>
  <c r="W49" i="19"/>
  <c r="W39" i="19"/>
  <c r="W19" i="19"/>
  <c r="AI19" i="19"/>
  <c r="Q19" i="19"/>
  <c r="P18" i="19"/>
  <c r="J28" i="19"/>
  <c r="J48" i="19"/>
  <c r="V28" i="19"/>
  <c r="AB8" i="19"/>
  <c r="P28" i="19"/>
  <c r="AH8" i="19"/>
  <c r="AH18" i="19"/>
  <c r="AB28" i="19"/>
  <c r="V38" i="19"/>
  <c r="AH28" i="19"/>
  <c r="AB38" i="19"/>
  <c r="V48" i="19"/>
  <c r="P8" i="19"/>
  <c r="AC22" i="1"/>
  <c r="P38" i="19"/>
  <c r="P48" i="19"/>
  <c r="J8" i="19"/>
  <c r="AH38" i="19"/>
  <c r="AB18" i="19"/>
  <c r="J18" i="19"/>
  <c r="V8" i="19"/>
  <c r="AH48" i="19"/>
  <c r="J38" i="19"/>
  <c r="AB48" i="19"/>
  <c r="V18" i="19"/>
  <c r="P16" i="19"/>
  <c r="V26" i="19"/>
  <c r="P6" i="19"/>
  <c r="AH36" i="19"/>
  <c r="AH6" i="19"/>
  <c r="P26" i="19"/>
  <c r="V46" i="19"/>
  <c r="V16" i="19"/>
  <c r="AH46" i="19"/>
  <c r="V36" i="19"/>
  <c r="AB46" i="19"/>
  <c r="AC10" i="1"/>
  <c r="AH16" i="19"/>
  <c r="AB36" i="19"/>
  <c r="J6" i="19"/>
  <c r="AB6" i="19"/>
  <c r="P46" i="19"/>
  <c r="P36" i="19"/>
  <c r="AB26" i="19"/>
  <c r="J36" i="19"/>
  <c r="AB16" i="19"/>
  <c r="J26" i="19"/>
  <c r="AH26" i="19"/>
  <c r="V6" i="19"/>
  <c r="J16" i="19"/>
  <c r="J46" i="19"/>
  <c r="AA17" i="1"/>
  <c r="AB18" i="1"/>
  <c r="AJ46" i="19"/>
  <c r="AJ26" i="19"/>
  <c r="X36" i="19"/>
  <c r="R46" i="19"/>
  <c r="AC12" i="1"/>
  <c r="R26" i="19"/>
  <c r="R16" i="19"/>
  <c r="AD46" i="19"/>
  <c r="L46" i="19"/>
  <c r="R6" i="19"/>
  <c r="AD26" i="19"/>
  <c r="X46" i="19"/>
  <c r="AD6" i="19"/>
  <c r="AJ16" i="19"/>
  <c r="L36" i="19"/>
  <c r="X6" i="19"/>
  <c r="AJ6" i="19"/>
  <c r="L16" i="19"/>
  <c r="X26" i="19"/>
  <c r="L6" i="19"/>
  <c r="X16" i="19"/>
  <c r="R36" i="19"/>
  <c r="AD36" i="19"/>
  <c r="AD16" i="19"/>
  <c r="AJ36" i="19"/>
  <c r="L26" i="19"/>
  <c r="AC11" i="1"/>
  <c r="W36" i="19"/>
  <c r="Q6" i="19"/>
  <c r="AC36" i="19"/>
  <c r="K6" i="19"/>
  <c r="K16" i="19"/>
  <c r="Q16" i="19"/>
  <c r="K46" i="19"/>
  <c r="AI46" i="19"/>
  <c r="AC46" i="19"/>
  <c r="W26" i="19"/>
  <c r="Q46" i="19"/>
  <c r="K26" i="19"/>
  <c r="AC26" i="19"/>
  <c r="W46" i="19"/>
  <c r="AC16" i="19"/>
  <c r="AI36" i="19"/>
  <c r="W16" i="19"/>
  <c r="AI26" i="19"/>
  <c r="K36" i="19"/>
  <c r="AC6" i="19"/>
  <c r="Q26" i="19"/>
  <c r="AI6" i="19"/>
  <c r="AI16" i="19"/>
  <c r="Q36" i="19"/>
  <c r="W6" i="19"/>
  <c r="W37" i="19" l="1"/>
  <c r="Q47" i="19"/>
  <c r="AI47" i="19"/>
  <c r="AC37" i="19"/>
  <c r="K37" i="19"/>
  <c r="AI27" i="19"/>
  <c r="K7" i="19"/>
  <c r="AI7" i="19"/>
  <c r="W7" i="19"/>
  <c r="Q27" i="19"/>
  <c r="AI37" i="19"/>
  <c r="AC7" i="19"/>
  <c r="Q7" i="19"/>
  <c r="Q17" i="19"/>
  <c r="W17" i="19"/>
  <c r="AI17" i="19"/>
  <c r="AC27" i="19"/>
  <c r="AC17" i="1"/>
  <c r="W47" i="19"/>
  <c r="K27" i="19"/>
  <c r="W27" i="19"/>
  <c r="K47" i="19"/>
  <c r="AC47" i="19"/>
  <c r="AC17" i="19"/>
  <c r="Q37" i="19"/>
  <c r="K17" i="19"/>
  <c r="AB19" i="1"/>
  <c r="AA19" i="1" s="1"/>
  <c r="AA18" i="1"/>
  <c r="AD47" i="19" l="1"/>
  <c r="AJ37" i="19"/>
  <c r="R17" i="19"/>
  <c r="L7" i="19"/>
  <c r="R7" i="19"/>
  <c r="R37" i="19"/>
  <c r="R47" i="19"/>
  <c r="AJ27" i="19"/>
  <c r="L27" i="19"/>
  <c r="AJ17" i="19"/>
  <c r="L17" i="19"/>
  <c r="X17" i="19"/>
  <c r="AD7" i="19"/>
  <c r="AD37" i="19"/>
  <c r="AD27" i="19"/>
  <c r="AD17" i="19"/>
  <c r="X7" i="19"/>
  <c r="R27" i="19"/>
  <c r="AJ47" i="19"/>
  <c r="X37" i="19"/>
  <c r="AJ7" i="19"/>
  <c r="L37" i="19"/>
  <c r="X47" i="19"/>
  <c r="X27" i="19"/>
  <c r="L47" i="19"/>
  <c r="AC18" i="1"/>
  <c r="S37" i="19"/>
  <c r="M17" i="19"/>
  <c r="Y37" i="19"/>
  <c r="AC19" i="1"/>
  <c r="M27" i="19"/>
  <c r="S17" i="19"/>
  <c r="Y47" i="19"/>
  <c r="AK27" i="19"/>
  <c r="Y17" i="19"/>
  <c r="M7" i="19"/>
  <c r="AE27" i="19"/>
  <c r="AE17" i="19"/>
  <c r="AE37" i="19"/>
  <c r="AE47" i="19"/>
  <c r="S47" i="19"/>
  <c r="AK7" i="19"/>
  <c r="AK17" i="19"/>
  <c r="Y27" i="19"/>
  <c r="AK47" i="19"/>
  <c r="S27" i="19"/>
  <c r="S7" i="19"/>
  <c r="Y7" i="19"/>
  <c r="M47" i="19"/>
  <c r="AE7" i="19"/>
  <c r="M37" i="19"/>
  <c r="AK37"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<sst xmlns="http://schemas.openxmlformats.org/spreadsheetml/2006/main" count="425" uniqueCount="251">
  <si>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</si>
  <si>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</si>
  <si>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</si>
  <si>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</si>
  <si>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</si>
  <si>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</si>
  <si>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</si>
  <si>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</si>
  <si>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</si>
  <si>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</si>
  <si>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</si>
  <si>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</si>
  <si>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</si>
  <si>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</si>
  <si>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</si>
  <si>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</si>
  <si>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</si>
  <si>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</si>
  <si>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</si>
  <si>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</si>
  <si>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</si>
  <si>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</si>
  <si>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</si>
  <si>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</si>
  <si>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</si>
  <si>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</si>
  <si>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</si>
  <si>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</si>
  <si>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</si>
  <si>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</si>
  <si>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</si>
  <si>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</si>
  <si>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</si>
  <si>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</si>
  <si>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</si>
  <si>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</si>
  <si>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</si>
  <si>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</si>
  <si>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</si>
  <si>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</si>
  <si>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</si>
  <si>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</si>
  <si>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</si>
  <si>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</si>
  <si>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</si>
  <si>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</si>
  <si>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</si>
  <si>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</si>
  <si>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</si>
  <si>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</si>
  <si>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</si>
  <si>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</si>
  <si>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</si>
  <si>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</si>
  <si>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</si>
  <si>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</si>
  <si>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</si>
  <si>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</si>
  <si>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</si>
  <si>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</si>
  <si>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</si>
  <si>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</si>
  <si>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</si>
  <si>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</si>
  <si>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</si>
  <si>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</si>
  <si>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</si>
  <si>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</si>
  <si>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</si>
  <si>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</si>
  <si>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</si>
  <si>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</si>
  <si>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</si>
  <si>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</si>
  <si>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</si>
  <si>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</si>
  <si>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</si>
  <si>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</si>
  <si>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</si>
  <si>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</si>
  <si>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</si>
  <si>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</si>
  <si>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</si>
  <si>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</si>
  <si>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</si>
  <si>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</si>
  <si>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</si>
  <si>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</si>
  <si>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</si>
  <si>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</si>
  <si>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</si>
  <si>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</si>
  <si>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</si>
  <si>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</si>
  <si>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</si>
  <si>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</si>
  <si>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</si>
  <si>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</si>
  <si>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</si>
  <si>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</si>
  <si>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</si>
  <si>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</si>
  <si>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</si>
  <si>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</si>
  <si>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</si>
  <si>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</si>
  <si>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</si>
  <si>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</si>
  <si>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</si>
  <si>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</si>
  <si>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</si>
  <si>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</si>
  <si>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</si>
  <si>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</si>
  <si>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</si>
  <si>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</si>
  <si>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</si>
  <si>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</si>
  <si>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</si>
  <si>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</si>
  <si>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</si>
  <si>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</si>
  <si>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</si>
  <si>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</si>
  <si>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</si>
  <si>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</si>
  <si>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</si>
  <si>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</si>
  <si>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</si>
  <si>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</si>
  <si>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</si>
  <si>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</si>
  <si>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</si>
  <si>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</si>
  <si>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</si>
  <si>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</si>
  <si>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</si>
  <si>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</si>
  <si>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</si>
  <si>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</si>
  <si>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</si>
  <si>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</si>
  <si>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</si>
  <si>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</si>
  <si>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</si>
  <si>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</si>
  <si>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</si>
  <si>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</si>
  <si>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</si>
  <si>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</si>
  <si>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</si>
  <si>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</si>
  <si>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</si>
  <si>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</si>
  <si>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</si>
  <si>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</si>
  <si>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</si>
  <si>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</si>
  <si>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</si>
  <si>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</si>
  <si>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</si>
  <si>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</si>
  <si>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</si>
  <si>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</si>
  <si>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</si>
  <si>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</si>
  <si>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</si>
  <si>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</si>
  <si>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</si>
  <si>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</si>
  <si>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</si>
  <si>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</si>
  <si>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</si>
  <si>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</si>
  <si>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</si>
  <si>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</si>
  <si>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</si>
  <si>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</si>
  <si>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</si>
  <si>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</si>
  <si>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</si>
  <si>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</si>
  <si>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</si>
  <si>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</si>
  <si>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</si>
  <si>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</si>
  <si>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</si>
  <si>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</si>
  <si>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</si>
  <si>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</si>
  <si>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</si>
  <si>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</si>
  <si>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</si>
  <si>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</si>
  <si>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</si>
  <si>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</si>
  <si>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</si>
  <si>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</si>
  <si>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</si>
  <si>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</si>
  <si>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</si>
  <si>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</si>
  <si>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</si>
  <si>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</si>
  <si>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</si>
  <si>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</si>
  <si>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</si>
  <si>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</si>
  <si>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</si>
  <si>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</si>
  <si>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</si>
  <si>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</si>
  <si>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</si>
  <si>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se comprobó que se realizó la capacitación</t>
  </si>
  <si>
    <t xml:space="preserve">
La entidad no cuenta con la información disponible en el tiempo real por: 
1. Incumplimiento de los servidores en el plan de acción de gestión documental
2. Perdida o devolución inoportuna de la documentación por parte de los servidores
3. Prestamo de documentación entre dependencias </t>
  </si>
  <si>
    <t xml:space="preserve">
No dar respuesta oportuna al 98% de los requerimientos hechos por las partes interesadas 
</t>
  </si>
  <si>
    <t xml:space="preserve">
Posibilidad de afectación economica o reputacional por no dar respuesta oportuna al 98% de los requerimientos hechos por las partes interesadas debido a que la entidad no cuenta entidad no cuante con la información disponible en tiempo real
</t>
  </si>
  <si>
    <t>La líder de Gestión Documental verifica que las tablas de gestión documental estén actualizadas y que sean empleadas por las áreas, elabora informe y cronograma de transferencia docuental con el fin de que la misma este centralizada y no se pierda.</t>
  </si>
  <si>
    <t xml:space="preserve">Profesional de Atención al ciudadano verfica las alertas generadas por el SEVENET e informa sobre los incumplimientos vencidos y por vencer  </t>
  </si>
  <si>
    <t>Profesional de gestión documental verifica la devolución de los documentos en prestamo y el inventario docuental y diligencia formato respectivo…. Para que se exija dar respuesta inmediata</t>
  </si>
  <si>
    <t>capacitción a….</t>
  </si>
  <si>
    <t>Revisar y actualizar el procedimiento XXXX ajustar el control (2) documentando la verificación de las evidencias por parte del profesional</t>
  </si>
  <si>
    <t>Incremento en la deserción estudiantil en un 15%</t>
  </si>
  <si>
    <t>Deficiencia en el acompañamiento que realiza los procesos en el desarrollo del modelo de retención estudiantil</t>
  </si>
  <si>
    <t>Posibilidad de afectación económica o reputacional por incremento en la deserción estudiantil en un 15% debido a la deficiencia en el acompañamiento que realiza los procesos en el desarrollo del modelo de retención estudiantil intenalquino.</t>
  </si>
  <si>
    <t>Lider de proceso de bienestar universitario verfica la aplicación de encuesta de caracterización a población estudiantil con el fin de determinar el perfil económico y psicosocial y  enviar a los lideres de los procesos involucrados</t>
  </si>
  <si>
    <t>Lider del proceso de bienestar universitario verifica factores de riesgo de deserción estudiantil al total de estudiantes matriculados y genera informe mensual para los diferentes procesos involucrados en el modelo</t>
  </si>
  <si>
    <t>Lider del proceso de permanencia de bienester universitario verifica los resultados obtenidos durante la vigencia y elabora propuesta de plan de acción para aprobación final de los lideres de los procesos y ejecución.</t>
  </si>
  <si>
    <t xml:space="preserve">Lideres de los procesos involucrados verifican el desarrollo de las actividades del plan de acción del modelo de permanencia a cargo de su proceso.  </t>
  </si>
  <si>
    <t>Revisar y actualizar procedimiento xxx con el fin de documentar el control No.4</t>
  </si>
  <si>
    <t>Lideres de los procesos involucrados</t>
  </si>
  <si>
    <t>30 de Marzo 2022</t>
  </si>
  <si>
    <t>Fecha Seguimiento
(Trimestre 1)</t>
  </si>
  <si>
    <t>Fecha Seguimiento
(Trimestre 2)</t>
  </si>
  <si>
    <t>Fecha Seguimiento
(Trimestre 3)</t>
  </si>
  <si>
    <t>Fecha Seguimiento
(Trimestre 4)</t>
  </si>
  <si>
    <t>Describir el seguimiento</t>
  </si>
  <si>
    <t xml:space="preserve">debido a Oferta de programas académicos sin renovación de registros calificados. </t>
  </si>
  <si>
    <t>Verificación en los consejos académicos los registros calificados de los programas académicos ofertados y la vigencia de los mismos</t>
  </si>
  <si>
    <t xml:space="preserve"> Oferta de programas académicos sin registros calificados. </t>
  </si>
  <si>
    <t>Validación los programas académicos con el sector productivo</t>
  </si>
  <si>
    <t xml:space="preserve">Posibilidad de Afectacion economica y reputacional por multa o sancion del ente regulador debido a Oferta de programas académicos sin renovación de registros calificados. </t>
  </si>
  <si>
    <t xml:space="preserve">Posibilidad de daño reputacional por usuarios insatifechos debido a Oferta de programas académicos sin registros calificados. </t>
  </si>
  <si>
    <t>Multa o sancion del ente regulador</t>
  </si>
  <si>
    <t>Usuarios insatisfechos</t>
  </si>
  <si>
    <t>Posibilidad de Afectación económica y reputacional por multa o sancion del ente regulador debido a inadecuada utilización de rubros que no corresponden con el objeto del gasto</t>
  </si>
  <si>
    <t>Inadecuada utilización de rubros que no corresponden con el objeto del gasto</t>
  </si>
  <si>
    <t>Lider de proceso financiero verifica que los rubros presupuestales correspondan con los objetos contractuales a traves de un seguimiento a la Ejecución Preuspuestal</t>
  </si>
  <si>
    <t>El Director de Programa desarolla una
Revisión permanente de las fechas de vigencia de los registros calificados de cada programa académico.</t>
  </si>
  <si>
    <t>El vicerrector academico verifica que la elaboracion de los documentos esten acordes con los requisitos  necesarios para la renovacion del registro calificado.</t>
  </si>
  <si>
    <t>El concejo academico verifica  el cumplimiento de las 15 condiciones de calidad exigidas por la sala Conaces del 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</si>
</sst>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402">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Fill="1" applyAlignment="1">
      <alignment vertical="center"/>
    </xf>
    <xf numFmtId="0" fontId="30" fillId="0" borderId="0" xfId="0" applyFont="1" applyFill="1"/>
    <xf numFmtId="0" fontId="28" fillId="0" borderId="0" xfId="0" applyFont="1"/>
    <xf numFmtId="0" fontId="0" fillId="0" borderId="0" xfId="0" pivotButton="1"/>
    <xf numFmtId="0" fontId="13" fillId="0" borderId="0" xfId="0" applyFont="1" applyBorder="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applyProtection="1"/>
    <xf numFmtId="0" fontId="50" fillId="3" borderId="52" xfId="2" applyFont="1" applyFill="1" applyBorder="1" applyProtection="1"/>
    <xf numFmtId="0" fontId="50" fillId="3" borderId="53" xfId="2" applyFont="1" applyFill="1" applyBorder="1" applyProtection="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Border="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applyProtection="1"/>
    <xf numFmtId="0" fontId="55" fillId="3" borderId="0" xfId="0" applyFont="1" applyFill="1" applyBorder="1" applyAlignment="1" applyProtection="1">
      <alignment horizontal="left" vertical="center" wrapText="1"/>
    </xf>
    <xf numFmtId="0" fontId="56" fillId="3" borderId="0" xfId="0" applyFont="1" applyFill="1" applyBorder="1" applyAlignment="1" applyProtection="1">
      <alignment horizontal="left" vertical="top" wrapText="1"/>
    </xf>
    <xf numFmtId="0" fontId="50" fillId="3" borderId="0" xfId="2" applyFont="1" applyFill="1" applyBorder="1" applyProtection="1"/>
    <xf numFmtId="0" fontId="50" fillId="3" borderId="15" xfId="2" applyFont="1" applyFill="1" applyBorder="1" applyProtection="1"/>
    <xf numFmtId="0" fontId="50" fillId="3" borderId="16" xfId="2" applyFont="1" applyFill="1" applyBorder="1" applyProtection="1"/>
    <xf numFmtId="0" fontId="50" fillId="3" borderId="18" xfId="2" applyFont="1" applyFill="1" applyBorder="1" applyProtection="1"/>
    <xf numFmtId="0" fontId="50" fillId="3" borderId="17" xfId="2" applyFont="1" applyFill="1" applyBorder="1" applyProtection="1"/>
    <xf numFmtId="0" fontId="54" fillId="3" borderId="0" xfId="2" applyFont="1" applyFill="1" applyBorder="1" applyAlignment="1" applyProtection="1">
      <alignment horizontal="left" vertical="center" wrapText="1"/>
    </xf>
    <xf numFmtId="0" fontId="50" fillId="3" borderId="0" xfId="2" applyFont="1" applyFill="1" applyBorder="1" applyAlignment="1" applyProtection="1">
      <alignment horizontal="left" vertical="center" wrapText="1"/>
    </xf>
    <xf numFmtId="0" fontId="50" fillId="3" borderId="0" xfId="2" quotePrefix="1" applyFont="1" applyFill="1" applyBorder="1" applyAlignment="1" applyProtection="1">
      <alignment horizontal="left" vertical="center" wrapText="1"/>
    </xf>
    <xf numFmtId="0" fontId="50" fillId="3" borderId="15" xfId="2" applyFont="1" applyFill="1" applyBorder="1" applyAlignment="1" applyProtection="1"/>
    <xf numFmtId="0" fontId="52" fillId="3" borderId="14" xfId="2" quotePrefix="1" applyFont="1" applyFill="1" applyBorder="1" applyAlignment="1" applyProtection="1">
      <alignment horizontal="left" vertical="top" wrapText="1"/>
    </xf>
    <xf numFmtId="0" fontId="53" fillId="3" borderId="0" xfId="2" quotePrefix="1" applyFont="1" applyFill="1" applyBorder="1" applyAlignment="1" applyProtection="1">
      <alignment horizontal="left" vertical="top" wrapText="1"/>
    </xf>
    <xf numFmtId="0" fontId="53" fillId="3" borderId="15" xfId="2" quotePrefix="1" applyFont="1" applyFill="1" applyBorder="1" applyAlignment="1" applyProtection="1">
      <alignment horizontal="left" vertical="top" wrapText="1"/>
    </xf>
    <xf numFmtId="0" fontId="1" fillId="0" borderId="2" xfId="0" applyFont="1" applyBorder="1" applyAlignment="1" applyProtection="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14" fontId="1" fillId="0" borderId="2" xfId="0" applyNumberFormat="1" applyFont="1" applyBorder="1" applyAlignment="1" applyProtection="1">
      <alignment horizontal="center" vertical="top" wrapText="1"/>
      <protection locked="0"/>
    </xf>
    <xf numFmtId="0" fontId="6" fillId="0" borderId="2" xfId="0" applyFont="1" applyBorder="1" applyAlignment="1" applyProtection="1">
      <alignment horizontal="justify" vertical="top"/>
      <protection locked="0"/>
    </xf>
    <xf numFmtId="0" fontId="1" fillId="13" borderId="2" xfId="0" applyFont="1" applyFill="1" applyBorder="1" applyAlignment="1" applyProtection="1">
      <alignment horizontal="center" vertical="top" wrapText="1"/>
      <protection locked="0"/>
    </xf>
    <xf numFmtId="0" fontId="51" fillId="14" borderId="48" xfId="2" applyFont="1" applyFill="1" applyBorder="1" applyAlignment="1" applyProtection="1">
      <alignment horizontal="center" vertical="center" wrapText="1"/>
    </xf>
    <xf numFmtId="0" fontId="51" fillId="14" borderId="49" xfId="2" applyFont="1" applyFill="1" applyBorder="1" applyAlignment="1" applyProtection="1">
      <alignment horizontal="center" vertical="center" wrapText="1"/>
    </xf>
    <xf numFmtId="0" fontId="51" fillId="14" borderId="50" xfId="2" applyFont="1" applyFill="1" applyBorder="1" applyAlignment="1" applyProtection="1">
      <alignment horizontal="center" vertical="center" wrapText="1"/>
    </xf>
    <xf numFmtId="0" fontId="50" fillId="0" borderId="14" xfId="2" quotePrefix="1" applyFont="1" applyBorder="1" applyAlignment="1" applyProtection="1">
      <alignment horizontal="left" vertical="center" wrapText="1"/>
    </xf>
    <xf numFmtId="0" fontId="50" fillId="0" borderId="0" xfId="2" quotePrefix="1" applyFont="1" applyBorder="1" applyAlignment="1" applyProtection="1">
      <alignment horizontal="left" vertical="center" wrapText="1"/>
    </xf>
    <xf numFmtId="0" fontId="50" fillId="0" borderId="15" xfId="2" quotePrefix="1" applyFont="1" applyBorder="1" applyAlignment="1" applyProtection="1">
      <alignment horizontal="left" vertical="center" wrapText="1"/>
    </xf>
    <xf numFmtId="0" fontId="50" fillId="0" borderId="68" xfId="2" quotePrefix="1" applyFont="1" applyBorder="1" applyAlignment="1" applyProtection="1">
      <alignment horizontal="left" vertical="center" wrapText="1"/>
    </xf>
    <xf numFmtId="0" fontId="50" fillId="0" borderId="69" xfId="2" quotePrefix="1" applyFont="1" applyBorder="1" applyAlignment="1" applyProtection="1">
      <alignment horizontal="left" vertical="center" wrapText="1"/>
    </xf>
    <xf numFmtId="0" fontId="50" fillId="0" borderId="70" xfId="2" quotePrefix="1" applyFont="1" applyBorder="1" applyAlignment="1" applyProtection="1">
      <alignment horizontal="left" vertical="center" wrapText="1"/>
    </xf>
    <xf numFmtId="0" fontId="52" fillId="3" borderId="51" xfId="2" quotePrefix="1" applyFont="1" applyFill="1" applyBorder="1" applyAlignment="1" applyProtection="1">
      <alignment horizontal="left" vertical="top" wrapText="1"/>
    </xf>
    <xf numFmtId="0" fontId="53" fillId="3" borderId="52" xfId="2" quotePrefix="1" applyFont="1" applyFill="1" applyBorder="1" applyAlignment="1" applyProtection="1">
      <alignment horizontal="left" vertical="top" wrapText="1"/>
    </xf>
    <xf numFmtId="0" fontId="53" fillId="3" borderId="53" xfId="2" quotePrefix="1" applyFont="1" applyFill="1" applyBorder="1" applyAlignment="1" applyProtection="1">
      <alignment horizontal="left" vertical="top" wrapText="1"/>
    </xf>
    <xf numFmtId="0" fontId="50" fillId="0" borderId="14" xfId="2" quotePrefix="1" applyFont="1" applyBorder="1" applyAlignment="1" applyProtection="1">
      <alignment horizontal="left" vertical="top" wrapText="1"/>
    </xf>
    <xf numFmtId="0" fontId="50" fillId="0" borderId="0" xfId="2" quotePrefix="1" applyFont="1" applyBorder="1" applyAlignment="1" applyProtection="1">
      <alignment horizontal="left" vertical="top" wrapText="1"/>
    </xf>
    <xf numFmtId="0" fontId="50" fillId="0" borderId="15" xfId="2" quotePrefix="1" applyFont="1" applyBorder="1" applyAlignment="1" applyProtection="1">
      <alignment horizontal="left" vertical="top" wrapText="1"/>
    </xf>
    <xf numFmtId="0" fontId="55" fillId="14" borderId="54" xfId="3" applyFont="1" applyFill="1" applyBorder="1" applyAlignment="1" applyProtection="1">
      <alignment horizontal="center" vertical="center" wrapText="1"/>
    </xf>
    <xf numFmtId="0" fontId="55" fillId="14" borderId="55" xfId="3" applyFont="1" applyFill="1" applyBorder="1" applyAlignment="1" applyProtection="1">
      <alignment horizontal="center" vertical="center" wrapText="1"/>
    </xf>
    <xf numFmtId="0" fontId="55" fillId="14" borderId="56" xfId="2" applyFont="1" applyFill="1" applyBorder="1" applyAlignment="1" applyProtection="1">
      <alignment horizontal="center" vertical="center"/>
    </xf>
    <xf numFmtId="0" fontId="55" fillId="14" borderId="57" xfId="2" applyFont="1" applyFill="1" applyBorder="1" applyAlignment="1" applyProtection="1">
      <alignment horizontal="center" vertical="center"/>
    </xf>
    <xf numFmtId="0" fontId="2" fillId="3" borderId="68" xfId="2" quotePrefix="1" applyFont="1" applyFill="1" applyBorder="1" applyAlignment="1" applyProtection="1">
      <alignment horizontal="justify" vertical="center" wrapText="1"/>
    </xf>
    <xf numFmtId="0" fontId="2" fillId="3" borderId="69" xfId="2" quotePrefix="1" applyFont="1" applyFill="1" applyBorder="1" applyAlignment="1" applyProtection="1">
      <alignment horizontal="justify" vertical="center" wrapText="1"/>
    </xf>
    <xf numFmtId="0" fontId="2" fillId="3" borderId="70" xfId="2" quotePrefix="1" applyFont="1" applyFill="1" applyBorder="1" applyAlignment="1" applyProtection="1">
      <alignment horizontal="justify" vertical="center" wrapText="1"/>
    </xf>
    <xf numFmtId="0" fontId="55" fillId="3" borderId="58" xfId="3" applyFont="1" applyFill="1" applyBorder="1" applyAlignment="1" applyProtection="1">
      <alignment horizontal="left" vertical="top" wrapText="1" readingOrder="1"/>
    </xf>
    <xf numFmtId="0" fontId="55" fillId="3" borderId="59" xfId="3" applyFont="1" applyFill="1" applyBorder="1" applyAlignment="1" applyProtection="1">
      <alignment horizontal="left" vertical="top" wrapText="1" readingOrder="1"/>
    </xf>
    <xf numFmtId="0" fontId="56" fillId="3" borderId="60" xfId="2" applyFont="1" applyFill="1" applyBorder="1" applyAlignment="1" applyProtection="1">
      <alignment horizontal="justify" vertical="center" wrapText="1"/>
    </xf>
    <xf numFmtId="0" fontId="56" fillId="3" borderId="61" xfId="2" applyFont="1" applyFill="1" applyBorder="1" applyAlignment="1" applyProtection="1">
      <alignment horizontal="justify" vertical="center" wrapText="1"/>
    </xf>
    <xf numFmtId="0" fontId="55" fillId="3" borderId="62" xfId="0" applyFont="1" applyFill="1" applyBorder="1" applyAlignment="1" applyProtection="1">
      <alignment horizontal="left" vertical="center" wrapText="1"/>
    </xf>
    <xf numFmtId="0" fontId="55" fillId="3" borderId="63" xfId="0" applyFont="1" applyFill="1" applyBorder="1" applyAlignment="1" applyProtection="1">
      <alignment horizontal="left" vertical="center" wrapText="1"/>
    </xf>
    <xf numFmtId="0" fontId="56" fillId="3" borderId="64" xfId="2" applyFont="1" applyFill="1" applyBorder="1" applyAlignment="1" applyProtection="1">
      <alignment horizontal="justify" vertical="center" wrapText="1"/>
    </xf>
    <xf numFmtId="0" fontId="56" fillId="3" borderId="65" xfId="2" applyFont="1" applyFill="1" applyBorder="1" applyAlignment="1" applyProtection="1">
      <alignment horizontal="justify" vertical="center" wrapText="1"/>
    </xf>
    <xf numFmtId="0" fontId="50" fillId="3" borderId="14" xfId="2" applyFont="1" applyFill="1" applyBorder="1" applyAlignment="1" applyProtection="1">
      <alignment horizontal="left" vertical="top" wrapText="1"/>
    </xf>
    <xf numFmtId="0" fontId="50" fillId="3" borderId="0" xfId="2" applyFont="1" applyFill="1" applyBorder="1" applyAlignment="1" applyProtection="1">
      <alignment horizontal="left" vertical="top" wrapText="1"/>
    </xf>
    <xf numFmtId="0" fontId="50" fillId="3" borderId="15" xfId="2" applyFont="1" applyFill="1" applyBorder="1" applyAlignment="1" applyProtection="1">
      <alignment horizontal="left" vertical="top" wrapText="1"/>
    </xf>
    <xf numFmtId="0" fontId="55" fillId="3" borderId="71" xfId="0" applyFont="1" applyFill="1" applyBorder="1" applyAlignment="1" applyProtection="1">
      <alignment horizontal="left" vertical="center" wrapText="1"/>
    </xf>
    <xf numFmtId="0" fontId="55" fillId="3" borderId="72" xfId="0" applyFont="1" applyFill="1" applyBorder="1" applyAlignment="1" applyProtection="1">
      <alignment horizontal="left" vertical="center" wrapText="1"/>
    </xf>
    <xf numFmtId="0" fontId="55" fillId="3" borderId="73" xfId="0" applyFont="1" applyFill="1" applyBorder="1" applyAlignment="1" applyProtection="1">
      <alignment horizontal="left" vertical="center" wrapText="1"/>
    </xf>
    <xf numFmtId="0" fontId="55" fillId="3" borderId="74" xfId="0" applyFont="1" applyFill="1" applyBorder="1" applyAlignment="1" applyProtection="1">
      <alignment horizontal="left" vertical="center" wrapText="1"/>
    </xf>
    <xf numFmtId="0" fontId="56" fillId="3" borderId="66" xfId="0" applyFont="1" applyFill="1" applyBorder="1" applyAlignment="1" applyProtection="1">
      <alignment horizontal="justify" vertical="center" wrapText="1"/>
    </xf>
    <xf numFmtId="0" fontId="56" fillId="3" borderId="67" xfId="0" applyFont="1" applyFill="1" applyBorder="1" applyAlignment="1" applyProtection="1">
      <alignment horizontal="justify" vertical="center" wrapText="1"/>
    </xf>
    <xf numFmtId="0" fontId="4" fillId="2" borderId="2" xfId="0" applyFont="1" applyFill="1" applyBorder="1" applyAlignment="1">
      <alignment horizontal="center" vertical="center" wrapText="1"/>
    </xf>
    <xf numFmtId="0" fontId="1" fillId="0" borderId="4" xfId="0" applyFont="1" applyFill="1" applyBorder="1" applyAlignment="1" applyProtection="1">
      <alignment horizontal="center" vertical="top" wrapText="1"/>
      <protection locked="0"/>
    </xf>
    <xf numFmtId="0" fontId="1" fillId="0" borderId="8" xfId="0" applyFont="1" applyFill="1" applyBorder="1" applyAlignment="1" applyProtection="1">
      <alignment horizontal="center" vertical="top" wrapText="1"/>
      <protection locked="0"/>
    </xf>
    <xf numFmtId="0" fontId="1" fillId="0" borderId="5" xfId="0" applyFont="1" applyFill="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0" fontId="1" fillId="0" borderId="4" xfId="0" applyFont="1" applyFill="1" applyBorder="1" applyAlignment="1" applyProtection="1">
      <alignment horizontal="center" vertical="top"/>
    </xf>
    <xf numFmtId="0" fontId="1" fillId="0" borderId="8" xfId="0" applyFont="1" applyFill="1" applyBorder="1" applyAlignment="1" applyProtection="1">
      <alignment horizontal="center" vertical="top"/>
    </xf>
    <xf numFmtId="0" fontId="1" fillId="0" borderId="5" xfId="0" applyFont="1" applyFill="1" applyBorder="1" applyAlignment="1" applyProtection="1">
      <alignment horizontal="center" vertical="top"/>
    </xf>
    <xf numFmtId="0" fontId="2" fillId="0" borderId="4" xfId="0" applyFont="1" applyFill="1" applyBorder="1" applyAlignment="1" applyProtection="1">
      <alignment horizontal="center" vertical="top" wrapText="1"/>
      <protection locked="0"/>
    </xf>
    <xf numFmtId="0" fontId="2" fillId="0" borderId="8" xfId="0" applyFont="1" applyFill="1" applyBorder="1" applyAlignment="1" applyProtection="1">
      <alignment horizontal="center" vertical="top" wrapText="1"/>
      <protection locked="0"/>
    </xf>
    <xf numFmtId="0" fontId="2" fillId="0" borderId="5" xfId="0" applyFont="1" applyFill="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1" fillId="0" borderId="4" xfId="0" applyFont="1" applyBorder="1" applyAlignment="1" applyProtection="1">
      <alignment horizontal="center" vertical="top"/>
    </xf>
    <xf numFmtId="0" fontId="1" fillId="0" borderId="8" xfId="0" applyFont="1" applyBorder="1" applyAlignment="1" applyProtection="1">
      <alignment horizontal="center" vertical="top"/>
    </xf>
    <xf numFmtId="0" fontId="1" fillId="0" borderId="5" xfId="0" applyFont="1" applyBorder="1" applyAlignment="1" applyProtection="1">
      <alignment horizontal="center" vertical="top"/>
    </xf>
    <xf numFmtId="0" fontId="1" fillId="3" borderId="0" xfId="0" applyFont="1" applyFill="1" applyBorder="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0"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4" fillId="0" borderId="0"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Border="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microsoft.com/office/2017/06/relationships/rdRichValue" Target="richData/rdrichvalue.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microsoft.com/office/2017/06/relationships/rdRichValueStructure" Target="richData/rdrichvaluestructure.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zoomScale="110" zoomScaleNormal="110" workbookViewId="0">
      <selection activeCell="E37" sqref="E37:F37"/>
    </sheetView>
  </sheetViews>
  <sheetFormatPr baseColWidth="10" defaultColWidth="11.42578125" defaultRowHeight="15" x14ac:dyDescent="0.25"/>
  <cols>
    <col min="1" max="1" width="2.85546875" style="84" customWidth="1"/>
    <col min="2" max="3" width="24.7109375" style="84" customWidth="1"/>
    <col min="4" max="4" width="16" style="84" customWidth="1"/>
    <col min="5" max="5" width="24.7109375" style="84" customWidth="1"/>
    <col min="6" max="6" width="27.7109375" style="84" customWidth="1"/>
    <col min="7" max="8" width="24.7109375" style="84" customWidth="1"/>
    <col min="9" max="16384" width="11.42578125" style="84"/>
  </cols>
  <sheetData>
    <row r="1" spans="2:8" ht="15.75" thickBot="1" x14ac:dyDescent="0.3"/>
    <row r="2" spans="2:8" ht="18" x14ac:dyDescent="0.25">
      <c r="B2" s="143" t="s">
        <v>165</v>
      </c>
      <c r="C2" s="144"/>
      <c r="D2" s="144"/>
      <c r="E2" s="144"/>
      <c r="F2" s="144"/>
      <c r="G2" s="144"/>
      <c r="H2" s="145"/>
    </row>
    <row r="3" spans="2:8" x14ac:dyDescent="0.25">
      <c r="B3" s="85"/>
      <c r="C3" s="86"/>
      <c r="D3" s="86"/>
      <c r="E3" s="86"/>
      <c r="F3" s="86"/>
      <c r="G3" s="86"/>
      <c r="H3" s="87"/>
    </row>
    <row r="4" spans="2:8" ht="63" customHeight="1" x14ac:dyDescent="0.25">
      <c r="B4" s="146" t="s">
        <v>208</v>
      </c>
      <c r="C4" s="147"/>
      <c r="D4" s="147"/>
      <c r="E4" s="147"/>
      <c r="F4" s="147"/>
      <c r="G4" s="147"/>
      <c r="H4" s="148"/>
    </row>
    <row r="5" spans="2:8" ht="63" customHeight="1" x14ac:dyDescent="0.25">
      <c r="B5" s="149"/>
      <c r="C5" s="150"/>
      <c r="D5" s="150"/>
      <c r="E5" s="150"/>
      <c r="F5" s="150"/>
      <c r="G5" s="150"/>
      <c r="H5" s="151"/>
    </row>
    <row r="6" spans="2:8" ht="16.5" x14ac:dyDescent="0.25">
      <c r="B6" s="152" t="s">
        <v>163</v>
      </c>
      <c r="C6" s="153"/>
      <c r="D6" s="153"/>
      <c r="E6" s="153"/>
      <c r="F6" s="153"/>
      <c r="G6" s="153"/>
      <c r="H6" s="154"/>
    </row>
    <row r="7" spans="2:8" ht="95.25" customHeight="1" x14ac:dyDescent="0.25">
      <c r="B7" s="162" t="s">
        <v>168</v>
      </c>
      <c r="C7" s="163"/>
      <c r="D7" s="163"/>
      <c r="E7" s="163"/>
      <c r="F7" s="163"/>
      <c r="G7" s="163"/>
      <c r="H7" s="164"/>
    </row>
    <row r="8" spans="2:8" ht="16.5" x14ac:dyDescent="0.25">
      <c r="B8" s="122"/>
      <c r="C8" s="123"/>
      <c r="D8" s="123"/>
      <c r="E8" s="123"/>
      <c r="F8" s="123"/>
      <c r="G8" s="123"/>
      <c r="H8" s="124"/>
    </row>
    <row r="9" spans="2:8" ht="16.5" customHeight="1" x14ac:dyDescent="0.25">
      <c r="B9" s="155" t="s">
        <v>201</v>
      </c>
      <c r="C9" s="156"/>
      <c r="D9" s="156"/>
      <c r="E9" s="156"/>
      <c r="F9" s="156"/>
      <c r="G9" s="156"/>
      <c r="H9" s="157"/>
    </row>
    <row r="10" spans="2:8" ht="44.25" customHeight="1" x14ac:dyDescent="0.25">
      <c r="B10" s="155"/>
      <c r="C10" s="156"/>
      <c r="D10" s="156"/>
      <c r="E10" s="156"/>
      <c r="F10" s="156"/>
      <c r="G10" s="156"/>
      <c r="H10" s="157"/>
    </row>
    <row r="11" spans="2:8" ht="15.75" thickBot="1" x14ac:dyDescent="0.3">
      <c r="B11" s="110"/>
      <c r="C11" s="113"/>
      <c r="D11" s="118"/>
      <c r="E11" s="119"/>
      <c r="F11" s="119"/>
      <c r="G11" s="120"/>
      <c r="H11" s="121"/>
    </row>
    <row r="12" spans="2:8" ht="15.75" thickTop="1" x14ac:dyDescent="0.25">
      <c r="B12" s="110"/>
      <c r="C12" s="158" t="s">
        <v>164</v>
      </c>
      <c r="D12" s="159"/>
      <c r="E12" s="160" t="s">
        <v>202</v>
      </c>
      <c r="F12" s="161"/>
      <c r="G12" s="113"/>
      <c r="H12" s="114"/>
    </row>
    <row r="13" spans="2:8" ht="35.25" customHeight="1" x14ac:dyDescent="0.25">
      <c r="B13" s="110"/>
      <c r="C13" s="165" t="s">
        <v>195</v>
      </c>
      <c r="D13" s="166"/>
      <c r="E13" s="167" t="s">
        <v>200</v>
      </c>
      <c r="F13" s="168"/>
      <c r="G13" s="113"/>
      <c r="H13" s="114"/>
    </row>
    <row r="14" spans="2:8" ht="17.25" customHeight="1" x14ac:dyDescent="0.25">
      <c r="B14" s="110"/>
      <c r="C14" s="165" t="s">
        <v>196</v>
      </c>
      <c r="D14" s="166"/>
      <c r="E14" s="167" t="s">
        <v>198</v>
      </c>
      <c r="F14" s="168"/>
      <c r="G14" s="113"/>
      <c r="H14" s="114"/>
    </row>
    <row r="15" spans="2:8" ht="19.5" customHeight="1" x14ac:dyDescent="0.25">
      <c r="B15" s="110"/>
      <c r="C15" s="165" t="s">
        <v>197</v>
      </c>
      <c r="D15" s="166"/>
      <c r="E15" s="167" t="s">
        <v>199</v>
      </c>
      <c r="F15" s="168"/>
      <c r="G15" s="113"/>
      <c r="H15" s="114"/>
    </row>
    <row r="16" spans="2:8" ht="69.75" customHeight="1" x14ac:dyDescent="0.25">
      <c r="B16" s="110"/>
      <c r="C16" s="165" t="s">
        <v>166</v>
      </c>
      <c r="D16" s="166"/>
      <c r="E16" s="167" t="s">
        <v>167</v>
      </c>
      <c r="F16" s="168"/>
      <c r="G16" s="113"/>
      <c r="H16" s="114"/>
    </row>
    <row r="17" spans="2:8" ht="34.5" customHeight="1" x14ac:dyDescent="0.25">
      <c r="B17" s="110"/>
      <c r="C17" s="169" t="s">
        <v>2</v>
      </c>
      <c r="D17" s="170"/>
      <c r="E17" s="171" t="s">
        <v>209</v>
      </c>
      <c r="F17" s="172"/>
      <c r="G17" s="113"/>
      <c r="H17" s="114"/>
    </row>
    <row r="18" spans="2:8" ht="27.75" customHeight="1" x14ac:dyDescent="0.25">
      <c r="B18" s="110"/>
      <c r="C18" s="169" t="s">
        <v>3</v>
      </c>
      <c r="D18" s="170"/>
      <c r="E18" s="171" t="s">
        <v>210</v>
      </c>
      <c r="F18" s="172"/>
      <c r="G18" s="113"/>
      <c r="H18" s="114"/>
    </row>
    <row r="19" spans="2:8" ht="28.5" customHeight="1" x14ac:dyDescent="0.25">
      <c r="B19" s="110"/>
      <c r="C19" s="169" t="s">
        <v>41</v>
      </c>
      <c r="D19" s="170"/>
      <c r="E19" s="171" t="s">
        <v>211</v>
      </c>
      <c r="F19" s="172"/>
      <c r="G19" s="113"/>
      <c r="H19" s="114"/>
    </row>
    <row r="20" spans="2:8" ht="72.75" customHeight="1" x14ac:dyDescent="0.25">
      <c r="B20" s="110"/>
      <c r="C20" s="169" t="s">
        <v>1</v>
      </c>
      <c r="D20" s="170"/>
      <c r="E20" s="171" t="s">
        <v>212</v>
      </c>
      <c r="F20" s="172"/>
      <c r="G20" s="113"/>
      <c r="H20" s="114"/>
    </row>
    <row r="21" spans="2:8" ht="64.5" customHeight="1" x14ac:dyDescent="0.25">
      <c r="B21" s="110"/>
      <c r="C21" s="169" t="s">
        <v>49</v>
      </c>
      <c r="D21" s="170"/>
      <c r="E21" s="171" t="s">
        <v>170</v>
      </c>
      <c r="F21" s="172"/>
      <c r="G21" s="113"/>
      <c r="H21" s="114"/>
    </row>
    <row r="22" spans="2:8" ht="71.25" customHeight="1" x14ac:dyDescent="0.25">
      <c r="B22" s="110"/>
      <c r="C22" s="169" t="s">
        <v>169</v>
      </c>
      <c r="D22" s="170"/>
      <c r="E22" s="171" t="s">
        <v>171</v>
      </c>
      <c r="F22" s="172"/>
      <c r="G22" s="113"/>
      <c r="H22" s="114"/>
    </row>
    <row r="23" spans="2:8" ht="55.5" customHeight="1" x14ac:dyDescent="0.25">
      <c r="B23" s="110"/>
      <c r="C23" s="176" t="s">
        <v>172</v>
      </c>
      <c r="D23" s="177"/>
      <c r="E23" s="171" t="s">
        <v>173</v>
      </c>
      <c r="F23" s="172"/>
      <c r="G23" s="113"/>
      <c r="H23" s="114"/>
    </row>
    <row r="24" spans="2:8" ht="42" customHeight="1" x14ac:dyDescent="0.25">
      <c r="B24" s="110"/>
      <c r="C24" s="176" t="s">
        <v>47</v>
      </c>
      <c r="D24" s="177"/>
      <c r="E24" s="171" t="s">
        <v>174</v>
      </c>
      <c r="F24" s="172"/>
      <c r="G24" s="113"/>
      <c r="H24" s="114"/>
    </row>
    <row r="25" spans="2:8" ht="59.25" customHeight="1" x14ac:dyDescent="0.25">
      <c r="B25" s="110"/>
      <c r="C25" s="176" t="s">
        <v>162</v>
      </c>
      <c r="D25" s="177"/>
      <c r="E25" s="171" t="s">
        <v>175</v>
      </c>
      <c r="F25" s="172"/>
      <c r="G25" s="113"/>
      <c r="H25" s="114"/>
    </row>
    <row r="26" spans="2:8" ht="23.25" customHeight="1" x14ac:dyDescent="0.25">
      <c r="B26" s="110"/>
      <c r="C26" s="176" t="s">
        <v>12</v>
      </c>
      <c r="D26" s="177"/>
      <c r="E26" s="171" t="s">
        <v>176</v>
      </c>
      <c r="F26" s="172"/>
      <c r="G26" s="113"/>
      <c r="H26" s="114"/>
    </row>
    <row r="27" spans="2:8" ht="30.75" customHeight="1" x14ac:dyDescent="0.25">
      <c r="B27" s="110"/>
      <c r="C27" s="176" t="s">
        <v>180</v>
      </c>
      <c r="D27" s="177"/>
      <c r="E27" s="171" t="s">
        <v>177</v>
      </c>
      <c r="F27" s="172"/>
      <c r="G27" s="113"/>
      <c r="H27" s="114"/>
    </row>
    <row r="28" spans="2:8" ht="35.25" customHeight="1" x14ac:dyDescent="0.25">
      <c r="B28" s="110"/>
      <c r="C28" s="176" t="s">
        <v>181</v>
      </c>
      <c r="D28" s="177"/>
      <c r="E28" s="171" t="s">
        <v>178</v>
      </c>
      <c r="F28" s="172"/>
      <c r="G28" s="113"/>
      <c r="H28" s="114"/>
    </row>
    <row r="29" spans="2:8" ht="33" customHeight="1" x14ac:dyDescent="0.25">
      <c r="B29" s="110"/>
      <c r="C29" s="176" t="s">
        <v>181</v>
      </c>
      <c r="D29" s="177"/>
      <c r="E29" s="171" t="s">
        <v>178</v>
      </c>
      <c r="F29" s="172"/>
      <c r="G29" s="113"/>
      <c r="H29" s="114"/>
    </row>
    <row r="30" spans="2:8" ht="30" customHeight="1" x14ac:dyDescent="0.25">
      <c r="B30" s="110"/>
      <c r="C30" s="176" t="s">
        <v>182</v>
      </c>
      <c r="D30" s="177"/>
      <c r="E30" s="171" t="s">
        <v>179</v>
      </c>
      <c r="F30" s="172"/>
      <c r="G30" s="113"/>
      <c r="H30" s="114"/>
    </row>
    <row r="31" spans="2:8" ht="35.25" customHeight="1" x14ac:dyDescent="0.25">
      <c r="B31" s="110"/>
      <c r="C31" s="176" t="s">
        <v>183</v>
      </c>
      <c r="D31" s="177"/>
      <c r="E31" s="171" t="s">
        <v>184</v>
      </c>
      <c r="F31" s="172"/>
      <c r="G31" s="113"/>
      <c r="H31" s="114"/>
    </row>
    <row r="32" spans="2:8" ht="31.5" customHeight="1" x14ac:dyDescent="0.25">
      <c r="B32" s="110"/>
      <c r="C32" s="176" t="s">
        <v>185</v>
      </c>
      <c r="D32" s="177"/>
      <c r="E32" s="171" t="s">
        <v>186</v>
      </c>
      <c r="F32" s="172"/>
      <c r="G32" s="113"/>
      <c r="H32" s="114"/>
    </row>
    <row r="33" spans="2:8" ht="35.25" customHeight="1" x14ac:dyDescent="0.25">
      <c r="B33" s="110"/>
      <c r="C33" s="176" t="s">
        <v>187</v>
      </c>
      <c r="D33" s="177"/>
      <c r="E33" s="171" t="s">
        <v>188</v>
      </c>
      <c r="F33" s="172"/>
      <c r="G33" s="113"/>
      <c r="H33" s="114"/>
    </row>
    <row r="34" spans="2:8" ht="59.25" customHeight="1" x14ac:dyDescent="0.25">
      <c r="B34" s="110"/>
      <c r="C34" s="176" t="s">
        <v>189</v>
      </c>
      <c r="D34" s="177"/>
      <c r="E34" s="171" t="s">
        <v>190</v>
      </c>
      <c r="F34" s="172"/>
      <c r="G34" s="113"/>
      <c r="H34" s="114"/>
    </row>
    <row r="35" spans="2:8" ht="29.25" customHeight="1" x14ac:dyDescent="0.25">
      <c r="B35" s="110"/>
      <c r="C35" s="176" t="s">
        <v>29</v>
      </c>
      <c r="D35" s="177"/>
      <c r="E35" s="171" t="s">
        <v>191</v>
      </c>
      <c r="F35" s="172"/>
      <c r="G35" s="113"/>
      <c r="H35" s="114"/>
    </row>
    <row r="36" spans="2:8" ht="82.5" customHeight="1" x14ac:dyDescent="0.25">
      <c r="B36" s="110"/>
      <c r="C36" s="176" t="s">
        <v>193</v>
      </c>
      <c r="D36" s="177"/>
      <c r="E36" s="171" t="s">
        <v>192</v>
      </c>
      <c r="F36" s="172"/>
      <c r="G36" s="113"/>
      <c r="H36" s="114"/>
    </row>
    <row r="37" spans="2:8" ht="46.5" customHeight="1" x14ac:dyDescent="0.25">
      <c r="B37" s="110"/>
      <c r="C37" s="176" t="s">
        <v>38</v>
      </c>
      <c r="D37" s="177"/>
      <c r="E37" s="171" t="s">
        <v>194</v>
      </c>
      <c r="F37" s="172"/>
      <c r="G37" s="113"/>
      <c r="H37" s="114"/>
    </row>
    <row r="38" spans="2:8" ht="6.75" customHeight="1" thickBot="1" x14ac:dyDescent="0.3">
      <c r="B38" s="110"/>
      <c r="C38" s="178"/>
      <c r="D38" s="179"/>
      <c r="E38" s="180"/>
      <c r="F38" s="181"/>
      <c r="G38" s="113"/>
      <c r="H38" s="114"/>
    </row>
    <row r="39" spans="2:8" ht="15.75" thickTop="1" x14ac:dyDescent="0.25">
      <c r="B39" s="110"/>
      <c r="C39" s="111"/>
      <c r="D39" s="111"/>
      <c r="E39" s="112"/>
      <c r="F39" s="112"/>
      <c r="G39" s="113"/>
      <c r="H39" s="114"/>
    </row>
    <row r="40" spans="2:8" ht="21" customHeight="1" x14ac:dyDescent="0.25">
      <c r="B40" s="173" t="s">
        <v>203</v>
      </c>
      <c r="C40" s="174"/>
      <c r="D40" s="174"/>
      <c r="E40" s="174"/>
      <c r="F40" s="174"/>
      <c r="G40" s="174"/>
      <c r="H40" s="175"/>
    </row>
    <row r="41" spans="2:8" ht="20.25" customHeight="1" x14ac:dyDescent="0.25">
      <c r="B41" s="173" t="s">
        <v>204</v>
      </c>
      <c r="C41" s="174"/>
      <c r="D41" s="174"/>
      <c r="E41" s="174"/>
      <c r="F41" s="174"/>
      <c r="G41" s="174"/>
      <c r="H41" s="175"/>
    </row>
    <row r="42" spans="2:8" ht="20.25" customHeight="1" x14ac:dyDescent="0.25">
      <c r="B42" s="173" t="s">
        <v>205</v>
      </c>
      <c r="C42" s="174"/>
      <c r="D42" s="174"/>
      <c r="E42" s="174"/>
      <c r="F42" s="174"/>
      <c r="G42" s="174"/>
      <c r="H42" s="175"/>
    </row>
    <row r="43" spans="2:8" ht="20.25" customHeight="1" x14ac:dyDescent="0.25">
      <c r="B43" s="173" t="s">
        <v>206</v>
      </c>
      <c r="C43" s="174"/>
      <c r="D43" s="174"/>
      <c r="E43" s="174"/>
      <c r="F43" s="174"/>
      <c r="G43" s="174"/>
      <c r="H43" s="175"/>
    </row>
    <row r="44" spans="2:8" x14ac:dyDescent="0.25">
      <c r="B44" s="173" t="s">
        <v>207</v>
      </c>
      <c r="C44" s="174"/>
      <c r="D44" s="174"/>
      <c r="E44" s="174"/>
      <c r="F44" s="174"/>
      <c r="G44" s="174"/>
      <c r="H44" s="175"/>
    </row>
    <row r="45" spans="2:8" ht="15.75" thickBot="1" x14ac:dyDescent="0.3">
      <c r="B45" s="115"/>
      <c r="C45" s="116"/>
      <c r="D45" s="116"/>
      <c r="E45" s="116"/>
      <c r="F45" s="116"/>
      <c r="G45" s="116"/>
      <c r="H45" s="117"/>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P72"/>
  <sheetViews>
    <sheetView tabSelected="1" topLeftCell="A7" zoomScale="130" zoomScaleNormal="130" workbookViewId="0">
      <pane xSplit="1" ySplit="3" topLeftCell="B30" activePane="bottomRight" state="frozen"/>
      <selection activeCell="A7" sqref="A7"/>
      <selection pane="topRight" activeCell="B7" sqref="B7"/>
      <selection pane="bottomLeft" activeCell="A10" sqref="A10"/>
      <selection pane="bottomRight" activeCell="J10" sqref="J10:J15"/>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238" t="s">
        <v>143</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240"/>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241"/>
      <c r="B2" s="242"/>
      <c r="C2" s="242"/>
      <c r="D2" s="242"/>
      <c r="E2" s="242"/>
      <c r="F2" s="242"/>
      <c r="G2" s="242"/>
      <c r="H2" s="242"/>
      <c r="I2" s="242"/>
      <c r="J2" s="242"/>
      <c r="K2" s="242"/>
      <c r="L2" s="242"/>
      <c r="M2" s="242"/>
      <c r="N2" s="242"/>
      <c r="O2" s="242"/>
      <c r="P2" s="242"/>
      <c r="Q2" s="242"/>
      <c r="R2" s="242"/>
      <c r="S2" s="242"/>
      <c r="T2" s="242"/>
      <c r="U2" s="242"/>
      <c r="V2" s="242"/>
      <c r="W2" s="242"/>
      <c r="X2" s="242"/>
      <c r="Y2" s="242"/>
      <c r="Z2" s="242"/>
      <c r="AA2" s="242"/>
      <c r="AB2" s="242"/>
      <c r="AC2" s="242"/>
      <c r="AD2" s="242"/>
      <c r="AE2" s="242"/>
      <c r="AF2" s="242"/>
      <c r="AG2" s="242"/>
      <c r="AH2" s="242"/>
      <c r="AI2" s="242"/>
      <c r="AJ2" s="243"/>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21" t="s">
        <v>42</v>
      </c>
      <c r="B4" s="222"/>
      <c r="C4" s="228"/>
      <c r="D4" s="229"/>
      <c r="E4" s="229"/>
      <c r="F4" s="229"/>
      <c r="G4" s="229"/>
      <c r="H4" s="229"/>
      <c r="I4" s="229"/>
      <c r="J4" s="229"/>
      <c r="K4" s="229"/>
      <c r="L4" s="229"/>
      <c r="M4" s="229"/>
      <c r="N4" s="230"/>
      <c r="O4" s="237"/>
      <c r="P4" s="237"/>
      <c r="Q4" s="237"/>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21" t="s">
        <v>129</v>
      </c>
      <c r="B5" s="222"/>
      <c r="C5" s="228"/>
      <c r="D5" s="229"/>
      <c r="E5" s="229"/>
      <c r="F5" s="229"/>
      <c r="G5" s="229"/>
      <c r="H5" s="229"/>
      <c r="I5" s="229"/>
      <c r="J5" s="229"/>
      <c r="K5" s="229"/>
      <c r="L5" s="229"/>
      <c r="M5" s="229"/>
      <c r="N5" s="230"/>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21" t="s">
        <v>43</v>
      </c>
      <c r="B6" s="222"/>
      <c r="C6" s="231"/>
      <c r="D6" s="232"/>
      <c r="E6" s="232"/>
      <c r="F6" s="232"/>
      <c r="G6" s="232"/>
      <c r="H6" s="232"/>
      <c r="I6" s="232"/>
      <c r="J6" s="232"/>
      <c r="K6" s="232"/>
      <c r="L6" s="232"/>
      <c r="M6" s="232"/>
      <c r="N6" s="233"/>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44" t="s">
        <v>138</v>
      </c>
      <c r="B7" s="245"/>
      <c r="C7" s="245"/>
      <c r="D7" s="245"/>
      <c r="E7" s="245"/>
      <c r="F7" s="245"/>
      <c r="G7" s="246"/>
      <c r="H7" s="244" t="s">
        <v>139</v>
      </c>
      <c r="I7" s="245"/>
      <c r="J7" s="245"/>
      <c r="K7" s="245"/>
      <c r="L7" s="245"/>
      <c r="M7" s="245"/>
      <c r="N7" s="246"/>
      <c r="O7" s="244" t="s">
        <v>140</v>
      </c>
      <c r="P7" s="245"/>
      <c r="Q7" s="245"/>
      <c r="R7" s="245"/>
      <c r="S7" s="245"/>
      <c r="T7" s="245"/>
      <c r="U7" s="245"/>
      <c r="V7" s="245"/>
      <c r="W7" s="246"/>
      <c r="X7" s="244" t="s">
        <v>141</v>
      </c>
      <c r="Y7" s="245"/>
      <c r="Z7" s="245"/>
      <c r="AA7" s="245"/>
      <c r="AB7" s="245"/>
      <c r="AC7" s="245"/>
      <c r="AD7" s="246"/>
      <c r="AE7" s="244" t="s">
        <v>34</v>
      </c>
      <c r="AF7" s="245"/>
      <c r="AG7" s="245"/>
      <c r="AH7" s="245"/>
      <c r="AI7" s="245"/>
      <c r="AJ7" s="246"/>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23" t="s">
        <v>0</v>
      </c>
      <c r="B8" s="213" t="s">
        <v>2</v>
      </c>
      <c r="C8" s="208" t="s">
        <v>3</v>
      </c>
      <c r="D8" s="208" t="s">
        <v>41</v>
      </c>
      <c r="E8" s="225" t="s">
        <v>1</v>
      </c>
      <c r="F8" s="214" t="s">
        <v>49</v>
      </c>
      <c r="G8" s="208" t="s">
        <v>134</v>
      </c>
      <c r="H8" s="209" t="s">
        <v>33</v>
      </c>
      <c r="I8" s="210" t="s">
        <v>5</v>
      </c>
      <c r="J8" s="214" t="s">
        <v>86</v>
      </c>
      <c r="K8" s="214" t="s">
        <v>91</v>
      </c>
      <c r="L8" s="212" t="s">
        <v>44</v>
      </c>
      <c r="M8" s="210" t="s">
        <v>5</v>
      </c>
      <c r="N8" s="208" t="s">
        <v>47</v>
      </c>
      <c r="O8" s="226" t="s">
        <v>11</v>
      </c>
      <c r="P8" s="182" t="s">
        <v>162</v>
      </c>
      <c r="Q8" s="214" t="s">
        <v>12</v>
      </c>
      <c r="R8" s="182" t="s">
        <v>8</v>
      </c>
      <c r="S8" s="182"/>
      <c r="T8" s="182"/>
      <c r="U8" s="182"/>
      <c r="V8" s="182"/>
      <c r="W8" s="182"/>
      <c r="X8" s="207" t="s">
        <v>137</v>
      </c>
      <c r="Y8" s="207" t="s">
        <v>45</v>
      </c>
      <c r="Z8" s="207" t="s">
        <v>5</v>
      </c>
      <c r="AA8" s="207" t="s">
        <v>46</v>
      </c>
      <c r="AB8" s="207" t="s">
        <v>5</v>
      </c>
      <c r="AC8" s="207" t="s">
        <v>48</v>
      </c>
      <c r="AD8" s="226" t="s">
        <v>29</v>
      </c>
      <c r="AE8" s="182" t="s">
        <v>34</v>
      </c>
      <c r="AF8" s="182" t="s">
        <v>35</v>
      </c>
      <c r="AG8" s="182" t="s">
        <v>36</v>
      </c>
      <c r="AH8" s="182" t="s">
        <v>232</v>
      </c>
      <c r="AI8" s="182" t="s">
        <v>37</v>
      </c>
      <c r="AJ8" s="182" t="s">
        <v>38</v>
      </c>
      <c r="AK8" s="182" t="s">
        <v>233</v>
      </c>
      <c r="AL8" s="182" t="s">
        <v>37</v>
      </c>
      <c r="AM8" s="182" t="s">
        <v>38</v>
      </c>
      <c r="AN8" s="182" t="s">
        <v>234</v>
      </c>
      <c r="AO8" s="182" t="s">
        <v>37</v>
      </c>
      <c r="AP8" s="182" t="s">
        <v>38</v>
      </c>
      <c r="AQ8" s="182" t="s">
        <v>235</v>
      </c>
      <c r="AR8" s="182" t="s">
        <v>37</v>
      </c>
      <c r="AS8" s="182" t="s">
        <v>38</v>
      </c>
      <c r="AT8" s="8"/>
      <c r="AU8" s="8"/>
      <c r="AV8" s="8"/>
      <c r="AW8" s="8"/>
      <c r="AX8" s="8"/>
      <c r="AY8" s="8"/>
      <c r="AZ8" s="8"/>
      <c r="BA8" s="8"/>
      <c r="BB8" s="8"/>
      <c r="BC8" s="8"/>
      <c r="BD8" s="8"/>
      <c r="BE8" s="8"/>
      <c r="BF8" s="8"/>
      <c r="BG8" s="8"/>
      <c r="BH8" s="8"/>
      <c r="BI8" s="8"/>
      <c r="BJ8" s="8"/>
      <c r="BK8" s="8"/>
      <c r="BL8" s="8"/>
      <c r="BM8" s="8"/>
      <c r="BN8" s="8"/>
      <c r="BO8" s="8"/>
      <c r="BP8" s="8"/>
    </row>
    <row r="9" spans="1:68" s="4" customFormat="1" ht="48" customHeight="1" x14ac:dyDescent="0.25">
      <c r="A9" s="224"/>
      <c r="B9" s="213"/>
      <c r="C9" s="182"/>
      <c r="D9" s="182"/>
      <c r="E9" s="213"/>
      <c r="F9" s="208"/>
      <c r="G9" s="182"/>
      <c r="H9" s="208"/>
      <c r="I9" s="211"/>
      <c r="J9" s="208"/>
      <c r="K9" s="208"/>
      <c r="L9" s="211"/>
      <c r="M9" s="211"/>
      <c r="N9" s="182"/>
      <c r="O9" s="227"/>
      <c r="P9" s="182"/>
      <c r="Q9" s="208"/>
      <c r="R9" s="7" t="s">
        <v>13</v>
      </c>
      <c r="S9" s="7" t="s">
        <v>17</v>
      </c>
      <c r="T9" s="7" t="s">
        <v>28</v>
      </c>
      <c r="U9" s="7" t="s">
        <v>18</v>
      </c>
      <c r="V9" s="7" t="s">
        <v>21</v>
      </c>
      <c r="W9" s="7" t="s">
        <v>24</v>
      </c>
      <c r="X9" s="207"/>
      <c r="Y9" s="207"/>
      <c r="Z9" s="207"/>
      <c r="AA9" s="207"/>
      <c r="AB9" s="207"/>
      <c r="AC9" s="207"/>
      <c r="AD9" s="227"/>
      <c r="AE9" s="182"/>
      <c r="AF9" s="182"/>
      <c r="AG9" s="182"/>
      <c r="AH9" s="182"/>
      <c r="AI9" s="182"/>
      <c r="AJ9" s="182"/>
      <c r="AK9" s="182"/>
      <c r="AL9" s="182"/>
      <c r="AM9" s="182"/>
      <c r="AN9" s="182"/>
      <c r="AO9" s="182"/>
      <c r="AP9" s="182"/>
      <c r="AQ9" s="182"/>
      <c r="AR9" s="182"/>
      <c r="AS9" s="182"/>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68.099999999999994" customHeight="1" x14ac:dyDescent="0.25">
      <c r="A10" s="192">
        <v>1</v>
      </c>
      <c r="B10" s="183" t="s">
        <v>133</v>
      </c>
      <c r="C10" s="183" t="s">
        <v>215</v>
      </c>
      <c r="D10" s="183" t="s">
        <v>214</v>
      </c>
      <c r="E10" s="195" t="s">
        <v>216</v>
      </c>
      <c r="F10" s="183" t="s">
        <v>122</v>
      </c>
      <c r="G10" s="186">
        <v>900</v>
      </c>
      <c r="H10" s="189" t="str">
        <f>IF(G10&lt;=0,"",IF(G10&lt;=2,"Muy Baja",IF(G10&lt;=24,"Baja",IF(G10&lt;=500,"Media",IF(G10&lt;=5000,"Alta","Muy Alta")))))</f>
        <v>Alta</v>
      </c>
      <c r="I10" s="201">
        <f>IF(H10="","",IF(H10="Muy Baja",0.2,IF(H10="Baja",0.4,IF(H10="Media",0.6,IF(H10="Alta",0.8,IF(H10="Muy Alta",1,))))))</f>
        <v>0.8</v>
      </c>
      <c r="J10" s="204" t="s">
        <v>154</v>
      </c>
      <c r="K10" s="201" t="str">
        <f ca="1">IF(NOT(ISERROR(MATCH(J10,'Tabla Impacto'!$B$221:$B$223,0))),'Tabla Impacto'!$F$223&amp;"Por favor no seleccionar los criterios de impacto(Afectación Económica o presupuestal y Pérdida Reputacional)",J10)</f>
        <v xml:space="preserve">     El riesgo afecta la imagen de la entidad con algunos usuarios de relevancia frente al logro de los objetivos</v>
      </c>
      <c r="L10" s="189" t="str">
        <f ca="1">IF(OR(K10='Tabla Impacto'!$C$11,K10='Tabla Impacto'!$D$11),"Leve",IF(OR(K10='Tabla Impacto'!$C$12,K10='Tabla Impacto'!$D$12),"Menor",IF(OR(K10='Tabla Impacto'!$C$13,K10='Tabla Impacto'!$D$13),"Moderado",IF(OR(K10='Tabla Impacto'!$C$14,K10='Tabla Impacto'!$D$14),"Mayor",IF(OR(K10='Tabla Impacto'!$C$15,K10='Tabla Impacto'!$D$15),"Catastrófico","")))))</f>
        <v>Moderado</v>
      </c>
      <c r="M10" s="201">
        <f ca="1">IF(L10="","",IF(L10="Leve",0.2,IF(L10="Menor",0.4,IF(L10="Moderado",0.6,IF(L10="Mayor",0.8,IF(L10="Catastrófico",1,))))))</f>
        <v>0.6</v>
      </c>
      <c r="N10" s="198"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Alto</v>
      </c>
      <c r="O10" s="125">
        <v>1</v>
      </c>
      <c r="P10" s="126" t="s">
        <v>217</v>
      </c>
      <c r="Q10" s="127" t="str">
        <f>IF(OR(R10="Preventivo",R10="Detectivo"),"Probabilidad",IF(R10="Correctivo","Impacto",""))</f>
        <v>Probabilidad</v>
      </c>
      <c r="R10" s="128" t="s">
        <v>14</v>
      </c>
      <c r="S10" s="128" t="s">
        <v>9</v>
      </c>
      <c r="T10" s="129" t="str">
        <f>IF(AND(R10="Preventivo",S10="Automático"),"50%",IF(AND(R10="Preventivo",S10="Manual"),"40%",IF(AND(R10="Detectivo",S10="Automático"),"40%",IF(AND(R10="Detectivo",S10="Manual"),"30%",IF(AND(R10="Correctivo",S10="Automático"),"35%",IF(AND(R10="Correctivo",S10="Manual"),"25%",""))))))</f>
        <v>40%</v>
      </c>
      <c r="U10" s="128" t="s">
        <v>19</v>
      </c>
      <c r="V10" s="128" t="s">
        <v>23</v>
      </c>
      <c r="W10" s="128" t="s">
        <v>118</v>
      </c>
      <c r="X10" s="130">
        <f>IFERROR(IF(Q10="Probabilidad",(I10-(+I10*T10)),IF(Q10="Impacto",I10,"")),"")</f>
        <v>0.48</v>
      </c>
      <c r="Y10" s="131" t="str">
        <f>IFERROR(IF(X10="","",IF(X10&lt;=0.2,"Muy Baja",IF(X10&lt;=0.4,"Baja",IF(X10&lt;=0.6,"Media",IF(X10&lt;=0.8,"Alta","Muy Alta"))))),"")</f>
        <v>Media</v>
      </c>
      <c r="Z10" s="132">
        <f>+X10</f>
        <v>0.48</v>
      </c>
      <c r="AA10" s="131" t="str">
        <f ca="1">IFERROR(IF(AB10="","",IF(AB10&lt;=0.2,"Leve",IF(AB10&lt;=0.4,"Menor",IF(AB10&lt;=0.6,"Moderado",IF(AB10&lt;=0.8,"Mayor","Catastrófico"))))),"")</f>
        <v>Moderado</v>
      </c>
      <c r="AB10" s="132">
        <f ca="1">IFERROR(IF(Q10="Impacto",(M10-(+M10*T10)),IF(Q10="Probabilidad",M10,"")),"")</f>
        <v>0.6</v>
      </c>
      <c r="AC10" s="133"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4" t="s">
        <v>135</v>
      </c>
      <c r="AE10" s="142" t="s">
        <v>220</v>
      </c>
      <c r="AF10" s="136"/>
      <c r="AG10" s="137">
        <v>44499</v>
      </c>
      <c r="AH10" s="137">
        <v>44489</v>
      </c>
      <c r="AI10" s="135" t="s">
        <v>213</v>
      </c>
      <c r="AJ10" s="136" t="s">
        <v>40</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68.099999999999994" customHeight="1" x14ac:dyDescent="0.3">
      <c r="A11" s="193"/>
      <c r="B11" s="184"/>
      <c r="C11" s="184"/>
      <c r="D11" s="184"/>
      <c r="E11" s="196"/>
      <c r="F11" s="184"/>
      <c r="G11" s="187"/>
      <c r="H11" s="190"/>
      <c r="I11" s="202"/>
      <c r="J11" s="205"/>
      <c r="K11" s="202">
        <f ca="1">IF(NOT(ISERROR(MATCH(J11,_xlfn.ANCHORARRAY(E22),0))),I24&amp;"Por favor no seleccionar los criterios de impacto",J11)</f>
        <v>0</v>
      </c>
      <c r="L11" s="190"/>
      <c r="M11" s="202"/>
      <c r="N11" s="199"/>
      <c r="O11" s="125">
        <v>2</v>
      </c>
      <c r="P11" s="126" t="s">
        <v>218</v>
      </c>
      <c r="Q11" s="127" t="str">
        <f>IF(OR(R11="Preventivo",R11="Detectivo"),"Probabilidad",IF(R11="Correctivo","Impacto",""))</f>
        <v>Probabilidad</v>
      </c>
      <c r="R11" s="128" t="s">
        <v>15</v>
      </c>
      <c r="S11" s="128" t="s">
        <v>10</v>
      </c>
      <c r="T11" s="129" t="str">
        <f t="shared" ref="T11:T15" si="0">IF(AND(R11="Preventivo",S11="Automático"),"50%",IF(AND(R11="Preventivo",S11="Manual"),"40%",IF(AND(R11="Detectivo",S11="Automático"),"40%",IF(AND(R11="Detectivo",S11="Manual"),"30%",IF(AND(R11="Correctivo",S11="Automático"),"35%",IF(AND(R11="Correctivo",S11="Manual"),"25%",""))))))</f>
        <v>40%</v>
      </c>
      <c r="U11" s="128" t="s">
        <v>19</v>
      </c>
      <c r="V11" s="128" t="s">
        <v>22</v>
      </c>
      <c r="W11" s="128" t="s">
        <v>118</v>
      </c>
      <c r="X11" s="130">
        <f>IFERROR(IF(AND(Q10="Probabilidad",Q11="Probabilidad"),(Z10-(+Z10*T11)),IF(Q11="Probabilidad",(I10-(+I10*T11)),IF(Q11="Impacto",Z10,""))),"")</f>
        <v>0.28799999999999998</v>
      </c>
      <c r="Y11" s="131" t="str">
        <f t="shared" ref="Y11:Y69" si="1">IFERROR(IF(X11="","",IF(X11&lt;=0.2,"Muy Baja",IF(X11&lt;=0.4,"Baja",IF(X11&lt;=0.6,"Media",IF(X11&lt;=0.8,"Alta","Muy Alta"))))),"")</f>
        <v>Baja</v>
      </c>
      <c r="Z11" s="132">
        <f t="shared" ref="Z11:Z15" si="2">+X11</f>
        <v>0.28799999999999998</v>
      </c>
      <c r="AA11" s="131" t="str">
        <f t="shared" ref="AA11:AA69" ca="1" si="3">IFERROR(IF(AB11="","",IF(AB11&lt;=0.2,"Leve",IF(AB11&lt;=0.4,"Menor",IF(AB11&lt;=0.6,"Moderado",IF(AB11&lt;=0.8,"Mayor","Catastrófico"))))),"")</f>
        <v>Moderado</v>
      </c>
      <c r="AB11" s="132">
        <f ca="1">IFERROR(IF(AND(Q10="Impacto",Q11="Impacto"),(AB10-(+AB10*T11)),IF(Q11="Impacto",($M$10-(+$M$10*T11)),IF(Q11="Probabilidad",AB10,""))),"")</f>
        <v>0.6</v>
      </c>
      <c r="AC11" s="133" t="str">
        <f t="shared" ref="AC11:AC15" ca="1"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Moderado</v>
      </c>
      <c r="AD11" s="134" t="s">
        <v>135</v>
      </c>
      <c r="AE11" s="135" t="s">
        <v>221</v>
      </c>
      <c r="AF11" s="136"/>
      <c r="AG11" s="137"/>
      <c r="AH11" s="137"/>
      <c r="AI11" s="135"/>
      <c r="AJ11" s="136"/>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68.099999999999994" customHeight="1" x14ac:dyDescent="0.3">
      <c r="A12" s="193"/>
      <c r="B12" s="184"/>
      <c r="C12" s="184"/>
      <c r="D12" s="184"/>
      <c r="E12" s="196"/>
      <c r="F12" s="184"/>
      <c r="G12" s="187"/>
      <c r="H12" s="190"/>
      <c r="I12" s="202"/>
      <c r="J12" s="205"/>
      <c r="K12" s="202">
        <f ca="1">IF(NOT(ISERROR(MATCH(J12,_xlfn.ANCHORARRAY(E23),0))),I25&amp;"Por favor no seleccionar los criterios de impacto",J12)</f>
        <v>0</v>
      </c>
      <c r="L12" s="190"/>
      <c r="M12" s="202"/>
      <c r="N12" s="199"/>
      <c r="O12" s="125">
        <v>3</v>
      </c>
      <c r="P12" s="138" t="s">
        <v>219</v>
      </c>
      <c r="Q12" s="127" t="str">
        <f>IF(OR(R12="Preventivo",R12="Detectivo"),"Probabilidad",IF(R12="Correctivo","Impacto",""))</f>
        <v>Impacto</v>
      </c>
      <c r="R12" s="128" t="s">
        <v>16</v>
      </c>
      <c r="S12" s="128" t="s">
        <v>9</v>
      </c>
      <c r="T12" s="129" t="str">
        <f t="shared" si="0"/>
        <v>25%</v>
      </c>
      <c r="U12" s="128"/>
      <c r="V12" s="128"/>
      <c r="W12" s="128"/>
      <c r="X12" s="130">
        <f>IFERROR(IF(AND(Q11="Probabilidad",Q12="Probabilidad"),(Z11-(+Z11*T12)),IF(AND(Q11="Impacto",Q12="Probabilidad"),(Z10-(+Z10*T12)),IF(Q12="Impacto",Z11,""))),"")</f>
        <v>0.28799999999999998</v>
      </c>
      <c r="Y12" s="131" t="str">
        <f t="shared" si="1"/>
        <v>Baja</v>
      </c>
      <c r="Z12" s="132">
        <f t="shared" si="2"/>
        <v>0.28799999999999998</v>
      </c>
      <c r="AA12" s="131" t="str">
        <f t="shared" ca="1" si="3"/>
        <v>Moderado</v>
      </c>
      <c r="AB12" s="132">
        <f ca="1">IFERROR(IF(AND(Q11="Impacto",Q12="Impacto"),(AB11-(+AB11*T12)),IF(AND(Q11="Probabilidad",Q12="Impacto"),(AB10-(+AB10*T12)),IF(Q12="Probabilidad",AB11,""))),"")</f>
        <v>0.44999999999999996</v>
      </c>
      <c r="AC12" s="133" t="str">
        <f t="shared" ca="1" si="4"/>
        <v>Moderado</v>
      </c>
      <c r="AD12" s="134" t="s">
        <v>31</v>
      </c>
      <c r="AE12" s="135"/>
      <c r="AF12" s="136"/>
      <c r="AG12" s="137"/>
      <c r="AH12" s="137"/>
      <c r="AI12" s="135"/>
      <c r="AJ12" s="136"/>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1.25" customHeight="1" x14ac:dyDescent="0.3">
      <c r="A13" s="193"/>
      <c r="B13" s="184"/>
      <c r="C13" s="184"/>
      <c r="D13" s="184"/>
      <c r="E13" s="196"/>
      <c r="F13" s="184"/>
      <c r="G13" s="187"/>
      <c r="H13" s="190"/>
      <c r="I13" s="202"/>
      <c r="J13" s="205"/>
      <c r="K13" s="202">
        <f ca="1">IF(NOT(ISERROR(MATCH(J13,_xlfn.ANCHORARRAY(E24),0))),I26&amp;"Por favor no seleccionar los criterios de impacto",J13)</f>
        <v>0</v>
      </c>
      <c r="L13" s="190"/>
      <c r="M13" s="202"/>
      <c r="N13" s="199"/>
      <c r="O13" s="125">
        <v>4</v>
      </c>
      <c r="P13" s="126"/>
      <c r="Q13" s="127" t="str">
        <f t="shared" ref="Q13:Q15" si="5">IF(OR(R13="Preventivo",R13="Detectivo"),"Probabilidad",IF(R13="Correctivo","Impacto",""))</f>
        <v/>
      </c>
      <c r="R13" s="128"/>
      <c r="S13" s="128"/>
      <c r="T13" s="129" t="str">
        <f t="shared" si="0"/>
        <v/>
      </c>
      <c r="U13" s="128"/>
      <c r="V13" s="128"/>
      <c r="W13" s="128"/>
      <c r="X13" s="130" t="str">
        <f t="shared" ref="X13:X15" si="6">IFERROR(IF(AND(Q12="Probabilidad",Q13="Probabilidad"),(Z12-(+Z12*T13)),IF(AND(Q12="Impacto",Q13="Probabilidad"),(Z11-(+Z11*T13)),IF(Q13="Impacto",Z12,""))),"")</f>
        <v/>
      </c>
      <c r="Y13" s="131" t="str">
        <f t="shared" si="1"/>
        <v/>
      </c>
      <c r="Z13" s="132" t="str">
        <f t="shared" si="2"/>
        <v/>
      </c>
      <c r="AA13" s="131" t="str">
        <f t="shared" si="3"/>
        <v/>
      </c>
      <c r="AB13" s="132" t="str">
        <f t="shared" ref="AB13:AB15" si="7">IFERROR(IF(AND(Q12="Impacto",Q13="Impacto"),(AB12-(+AB12*T13)),IF(AND(Q12="Probabilidad",Q13="Impacto"),(AB11-(+AB11*T13)),IF(Q13="Probabilidad",AB12,""))),"")</f>
        <v/>
      </c>
      <c r="AC13" s="133"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4"/>
      <c r="AE13" s="135"/>
      <c r="AF13" s="136"/>
      <c r="AG13" s="137"/>
      <c r="AH13" s="137"/>
      <c r="AI13" s="135"/>
      <c r="AJ13" s="136"/>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1.25" customHeight="1" x14ac:dyDescent="0.3">
      <c r="A14" s="193"/>
      <c r="B14" s="184"/>
      <c r="C14" s="184"/>
      <c r="D14" s="184"/>
      <c r="E14" s="196"/>
      <c r="F14" s="184"/>
      <c r="G14" s="187"/>
      <c r="H14" s="190"/>
      <c r="I14" s="202"/>
      <c r="J14" s="205"/>
      <c r="K14" s="202">
        <f ca="1">IF(NOT(ISERROR(MATCH(J14,_xlfn.ANCHORARRAY(E25),0))),I27&amp;"Por favor no seleccionar los criterios de impacto",J14)</f>
        <v>0</v>
      </c>
      <c r="L14" s="190"/>
      <c r="M14" s="202"/>
      <c r="N14" s="199"/>
      <c r="O14" s="125">
        <v>5</v>
      </c>
      <c r="P14" s="126"/>
      <c r="Q14" s="127" t="str">
        <f t="shared" si="5"/>
        <v/>
      </c>
      <c r="R14" s="128"/>
      <c r="S14" s="128"/>
      <c r="T14" s="129" t="str">
        <f t="shared" si="0"/>
        <v/>
      </c>
      <c r="U14" s="128"/>
      <c r="V14" s="128"/>
      <c r="W14" s="128"/>
      <c r="X14" s="130" t="str">
        <f t="shared" si="6"/>
        <v/>
      </c>
      <c r="Y14" s="131" t="str">
        <f t="shared" si="1"/>
        <v/>
      </c>
      <c r="Z14" s="132" t="str">
        <f t="shared" si="2"/>
        <v/>
      </c>
      <c r="AA14" s="131" t="str">
        <f t="shared" si="3"/>
        <v/>
      </c>
      <c r="AB14" s="132" t="str">
        <f t="shared" si="7"/>
        <v/>
      </c>
      <c r="AC14" s="133" t="str">
        <f t="shared" si="4"/>
        <v/>
      </c>
      <c r="AD14" s="134"/>
      <c r="AE14" s="135"/>
      <c r="AF14" s="136"/>
      <c r="AG14" s="137"/>
      <c r="AH14" s="137"/>
      <c r="AI14" s="135"/>
      <c r="AJ14" s="136"/>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1.25" customHeight="1" x14ac:dyDescent="0.3">
      <c r="A15" s="194"/>
      <c r="B15" s="185"/>
      <c r="C15" s="185"/>
      <c r="D15" s="185"/>
      <c r="E15" s="197"/>
      <c r="F15" s="185"/>
      <c r="G15" s="188"/>
      <c r="H15" s="191"/>
      <c r="I15" s="203"/>
      <c r="J15" s="206"/>
      <c r="K15" s="203">
        <f ca="1">IF(NOT(ISERROR(MATCH(J15,_xlfn.ANCHORARRAY(E26),0))),I28&amp;"Por favor no seleccionar los criterios de impacto",J15)</f>
        <v>0</v>
      </c>
      <c r="L15" s="191"/>
      <c r="M15" s="203"/>
      <c r="N15" s="200"/>
      <c r="O15" s="125">
        <v>6</v>
      </c>
      <c r="P15" s="126"/>
      <c r="Q15" s="127" t="str">
        <f t="shared" si="5"/>
        <v/>
      </c>
      <c r="R15" s="128"/>
      <c r="S15" s="128"/>
      <c r="T15" s="129" t="str">
        <f t="shared" si="0"/>
        <v/>
      </c>
      <c r="U15" s="128"/>
      <c r="V15" s="128"/>
      <c r="W15" s="128"/>
      <c r="X15" s="130" t="str">
        <f t="shared" si="6"/>
        <v/>
      </c>
      <c r="Y15" s="131" t="str">
        <f t="shared" si="1"/>
        <v/>
      </c>
      <c r="Z15" s="132" t="str">
        <f t="shared" si="2"/>
        <v/>
      </c>
      <c r="AA15" s="131" t="str">
        <f t="shared" si="3"/>
        <v/>
      </c>
      <c r="AB15" s="132" t="str">
        <f t="shared" si="7"/>
        <v/>
      </c>
      <c r="AC15" s="133" t="str">
        <f t="shared" si="4"/>
        <v/>
      </c>
      <c r="AD15" s="134"/>
      <c r="AE15" s="135"/>
      <c r="AF15" s="136"/>
      <c r="AG15" s="137"/>
      <c r="AH15" s="137"/>
      <c r="AI15" s="135"/>
      <c r="AJ15" s="136"/>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69.95" customHeight="1" x14ac:dyDescent="0.3">
      <c r="A16" s="234">
        <v>2</v>
      </c>
      <c r="B16" s="215" t="s">
        <v>133</v>
      </c>
      <c r="C16" s="215" t="s">
        <v>222</v>
      </c>
      <c r="D16" s="215" t="s">
        <v>223</v>
      </c>
      <c r="E16" s="218" t="s">
        <v>224</v>
      </c>
      <c r="F16" s="215" t="s">
        <v>127</v>
      </c>
      <c r="G16" s="186">
        <v>2000</v>
      </c>
      <c r="H16" s="189" t="str">
        <f>IF(G16&lt;=0,"",IF(G16&lt;=2,"Muy Baja",IF(G16&lt;=24,"Baja",IF(G16&lt;=500,"Media",IF(G16&lt;=5000,"Alta","Muy Alta")))))</f>
        <v>Alta</v>
      </c>
      <c r="I16" s="201">
        <f>IF(H16="","",IF(H16="Muy Baja",0.2,IF(H16="Baja",0.4,IF(H16="Media",0.6,IF(H16="Alta",0.8,IF(H16="Muy Alta",1,))))))</f>
        <v>0.8</v>
      </c>
      <c r="J16" s="204" t="s">
        <v>150</v>
      </c>
      <c r="K16" s="201" t="str">
        <f ca="1">IF(NOT(ISERROR(MATCH(J16,'Tabla Impacto'!$B$221:$B$223,0))),'Tabla Impacto'!$F$223&amp;"Por favor no seleccionar los criterios de impacto(Afectación Económica o presupuestal y Pérdida Reputacional)",J16)</f>
        <v xml:space="preserve">     Entre 100 y 500 SMLMV </v>
      </c>
      <c r="L16" s="189" t="str">
        <f ca="1">IF(OR(K16='Tabla Impacto'!$C$11,K16='Tabla Impacto'!$D$11),"Leve",IF(OR(K16='Tabla Impacto'!$C$12,K16='Tabla Impacto'!$D$12),"Menor",IF(OR(K16='Tabla Impacto'!$C$13,K16='Tabla Impacto'!$D$13),"Moderado",IF(OR(K16='Tabla Impacto'!$C$14,K16='Tabla Impacto'!$D$14),"Mayor",IF(OR(K16='Tabla Impacto'!$C$15,K16='Tabla Impacto'!$D$15),"Catastrófico","")))))</f>
        <v>Mayor</v>
      </c>
      <c r="M16" s="201">
        <f ca="1">IF(L16="","",IF(L16="Leve",0.2,IF(L16="Menor",0.4,IF(L16="Moderado",0.6,IF(L16="Mayor",0.8,IF(L16="Catastrófico",1,))))))</f>
        <v>0.8</v>
      </c>
      <c r="N16" s="198"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Alto</v>
      </c>
      <c r="O16" s="125">
        <v>1</v>
      </c>
      <c r="P16" s="126" t="s">
        <v>225</v>
      </c>
      <c r="Q16" s="127" t="str">
        <f>IF(OR(R16="Preventivo",R16="Detectivo"),"Probabilidad",IF(R16="Correctivo","Impacto",""))</f>
        <v>Probabilidad</v>
      </c>
      <c r="R16" s="128" t="s">
        <v>14</v>
      </c>
      <c r="S16" s="128" t="s">
        <v>9</v>
      </c>
      <c r="T16" s="129" t="str">
        <f>IF(AND(R16="Preventivo",S16="Automático"),"50%",IF(AND(R16="Preventivo",S16="Manual"),"40%",IF(AND(R16="Detectivo",S16="Automático"),"40%",IF(AND(R16="Detectivo",S16="Manual"),"30%",IF(AND(R16="Correctivo",S16="Automático"),"35%",IF(AND(R16="Correctivo",S16="Manual"),"25%",""))))))</f>
        <v>40%</v>
      </c>
      <c r="U16" s="128" t="s">
        <v>19</v>
      </c>
      <c r="V16" s="128" t="s">
        <v>22</v>
      </c>
      <c r="W16" s="128" t="s">
        <v>118</v>
      </c>
      <c r="X16" s="130">
        <f>IFERROR(IF(Q16="Probabilidad",(I16-(+I16*T16)),IF(Q16="Impacto",I16,"")),"")</f>
        <v>0.48</v>
      </c>
      <c r="Y16" s="131" t="str">
        <f>IFERROR(IF(X16="","",IF(X16&lt;=0.2,"Muy Baja",IF(X16&lt;=0.4,"Baja",IF(X16&lt;=0.6,"Media",IF(X16&lt;=0.8,"Alta","Muy Alta"))))),"")</f>
        <v>Media</v>
      </c>
      <c r="Z16" s="132">
        <f>+X16</f>
        <v>0.48</v>
      </c>
      <c r="AA16" s="131" t="str">
        <f ca="1">IFERROR(IF(AB16="","",IF(AB16&lt;=0.2,"Leve",IF(AB16&lt;=0.4,"Menor",IF(AB16&lt;=0.6,"Moderado",IF(AB16&lt;=0.8,"Mayor","Catastrófico"))))),"")</f>
        <v>Mayor</v>
      </c>
      <c r="AB16" s="132">
        <f ca="1">IFERROR(IF(Q16="Impacto",(M16-(+M16*T16)),IF(Q16="Probabilidad",M16,"")),"")</f>
        <v>0.8</v>
      </c>
      <c r="AC16" s="133"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Alto</v>
      </c>
      <c r="AD16" s="134"/>
      <c r="AE16" s="135"/>
      <c r="AF16" s="136"/>
      <c r="AG16" s="137"/>
      <c r="AH16" s="137"/>
      <c r="AI16" s="135"/>
      <c r="AJ16" s="136"/>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69" customHeight="1" x14ac:dyDescent="0.3">
      <c r="A17" s="235"/>
      <c r="B17" s="216"/>
      <c r="C17" s="216"/>
      <c r="D17" s="216"/>
      <c r="E17" s="219"/>
      <c r="F17" s="216"/>
      <c r="G17" s="187"/>
      <c r="H17" s="190"/>
      <c r="I17" s="202"/>
      <c r="J17" s="205"/>
      <c r="K17" s="202">
        <f ca="1">IF(NOT(ISERROR(MATCH(J17,_xlfn.ANCHORARRAY(E28),0))),I30&amp;"Por favor no seleccionar los criterios de impacto",J17)</f>
        <v>0</v>
      </c>
      <c r="L17" s="190"/>
      <c r="M17" s="202"/>
      <c r="N17" s="199"/>
      <c r="O17" s="125">
        <v>2</v>
      </c>
      <c r="P17" s="126" t="s">
        <v>226</v>
      </c>
      <c r="Q17" s="127" t="str">
        <f>IF(OR(R17="Preventivo",R17="Detectivo"),"Probabilidad",IF(R17="Correctivo","Impacto",""))</f>
        <v>Probabilidad</v>
      </c>
      <c r="R17" s="128" t="s">
        <v>15</v>
      </c>
      <c r="S17" s="128" t="s">
        <v>9</v>
      </c>
      <c r="T17" s="129" t="str">
        <f t="shared" ref="T17:T21" si="8">IF(AND(R17="Preventivo",S17="Automático"),"50%",IF(AND(R17="Preventivo",S17="Manual"),"40%",IF(AND(R17="Detectivo",S17="Automático"),"40%",IF(AND(R17="Detectivo",S17="Manual"),"30%",IF(AND(R17="Correctivo",S17="Automático"),"35%",IF(AND(R17="Correctivo",S17="Manual"),"25%",""))))))</f>
        <v>30%</v>
      </c>
      <c r="U17" s="128" t="s">
        <v>19</v>
      </c>
      <c r="V17" s="128" t="s">
        <v>22</v>
      </c>
      <c r="W17" s="128" t="s">
        <v>118</v>
      </c>
      <c r="X17" s="130">
        <f>IFERROR(IF(AND(Q16="Probabilidad",Q17="Probabilidad"),(Z16-(+Z16*T17)),IF(Q17="Probabilidad",(I16-(+I16*T17)),IF(Q17="Impacto",Z16,""))),"")</f>
        <v>0.33599999999999997</v>
      </c>
      <c r="Y17" s="131" t="str">
        <f t="shared" si="1"/>
        <v>Baja</v>
      </c>
      <c r="Z17" s="132">
        <f t="shared" ref="Z17:Z21" si="9">+X17</f>
        <v>0.33599999999999997</v>
      </c>
      <c r="AA17" s="131" t="str">
        <f t="shared" ca="1" si="3"/>
        <v>Moderado</v>
      </c>
      <c r="AB17" s="132">
        <f ca="1">IFERROR(IF(AND(Q16="Impacto",Q17="Impacto"),(AB10-(+AB10*T17)),IF(Q17="Impacto",($M$16-(+$M$16*T17)),IF(Q17="Probabilidad",AB10,""))),"")</f>
        <v>0.6</v>
      </c>
      <c r="AC17" s="133" t="str">
        <f t="shared" ref="AC17:AC18" ca="1"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Moderado</v>
      </c>
      <c r="AD17" s="134"/>
      <c r="AE17" s="135"/>
      <c r="AF17" s="136"/>
      <c r="AG17" s="137"/>
      <c r="AH17" s="137"/>
      <c r="AI17" s="135"/>
      <c r="AJ17" s="136"/>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63.95" customHeight="1" x14ac:dyDescent="0.3">
      <c r="A18" s="235"/>
      <c r="B18" s="216"/>
      <c r="C18" s="216"/>
      <c r="D18" s="216"/>
      <c r="E18" s="219"/>
      <c r="F18" s="216"/>
      <c r="G18" s="187"/>
      <c r="H18" s="190"/>
      <c r="I18" s="202"/>
      <c r="J18" s="205"/>
      <c r="K18" s="202">
        <f ca="1">IF(NOT(ISERROR(MATCH(J18,_xlfn.ANCHORARRAY(E29),0))),I31&amp;"Por favor no seleccionar los criterios de impacto",J18)</f>
        <v>0</v>
      </c>
      <c r="L18" s="190"/>
      <c r="M18" s="202"/>
      <c r="N18" s="199"/>
      <c r="O18" s="125">
        <v>3</v>
      </c>
      <c r="P18" s="141" t="s">
        <v>227</v>
      </c>
      <c r="Q18" s="127" t="str">
        <f>IF(OR(R18="Preventivo",R18="Detectivo"),"Probabilidad",IF(R18="Correctivo","Impacto",""))</f>
        <v>Probabilidad</v>
      </c>
      <c r="R18" s="128" t="s">
        <v>15</v>
      </c>
      <c r="S18" s="128" t="s">
        <v>9</v>
      </c>
      <c r="T18" s="129" t="str">
        <f t="shared" si="8"/>
        <v>30%</v>
      </c>
      <c r="U18" s="128" t="s">
        <v>19</v>
      </c>
      <c r="V18" s="128" t="s">
        <v>22</v>
      </c>
      <c r="W18" s="128" t="s">
        <v>118</v>
      </c>
      <c r="X18" s="130">
        <f>IFERROR(IF(AND(Q17="Probabilidad",Q18="Probabilidad"),(Z17-(+Z17*T18)),IF(AND(Q17="Impacto",Q18="Probabilidad"),(Z16-(+Z16*T18)),IF(Q18="Impacto",Z17,""))),"")</f>
        <v>0.23519999999999996</v>
      </c>
      <c r="Y18" s="131" t="str">
        <f t="shared" si="1"/>
        <v>Baja</v>
      </c>
      <c r="Z18" s="132">
        <f t="shared" si="9"/>
        <v>0.23519999999999996</v>
      </c>
      <c r="AA18" s="131" t="str">
        <f t="shared" ca="1" si="3"/>
        <v>Moderado</v>
      </c>
      <c r="AB18" s="132">
        <f ca="1">IFERROR(IF(AND(Q17="Impacto",Q18="Impacto"),(AB17-(+AB17*T18)),IF(AND(Q17="Probabilidad",Q18="Impacto"),(AB16-(+AB16*T18)),IF(Q18="Probabilidad",AB17,""))),"")</f>
        <v>0.6</v>
      </c>
      <c r="AC18" s="133" t="str">
        <f t="shared" ca="1" si="10"/>
        <v>Moderado</v>
      </c>
      <c r="AD18" s="134"/>
      <c r="AE18" s="135"/>
      <c r="AF18" s="136"/>
      <c r="AG18" s="137"/>
      <c r="AH18" s="137"/>
      <c r="AI18" s="135"/>
      <c r="AJ18" s="136"/>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93" customHeight="1" x14ac:dyDescent="0.3">
      <c r="A19" s="235"/>
      <c r="B19" s="216"/>
      <c r="C19" s="216"/>
      <c r="D19" s="216"/>
      <c r="E19" s="219"/>
      <c r="F19" s="216"/>
      <c r="G19" s="187"/>
      <c r="H19" s="190"/>
      <c r="I19" s="202"/>
      <c r="J19" s="205"/>
      <c r="K19" s="202">
        <f ca="1">IF(NOT(ISERROR(MATCH(J19,_xlfn.ANCHORARRAY(E30),0))),I32&amp;"Por favor no seleccionar los criterios de impacto",J19)</f>
        <v>0</v>
      </c>
      <c r="L19" s="190"/>
      <c r="M19" s="202"/>
      <c r="N19" s="199"/>
      <c r="O19" s="125">
        <v>4</v>
      </c>
      <c r="P19" s="126" t="s">
        <v>228</v>
      </c>
      <c r="Q19" s="127" t="str">
        <f t="shared" ref="Q19:Q21" si="11">IF(OR(R19="Preventivo",R19="Detectivo"),"Probabilidad",IF(R19="Correctivo","Impacto",""))</f>
        <v>Probabilidad</v>
      </c>
      <c r="R19" s="128" t="s">
        <v>15</v>
      </c>
      <c r="S19" s="128" t="s">
        <v>9</v>
      </c>
      <c r="T19" s="129" t="str">
        <f t="shared" si="8"/>
        <v>30%</v>
      </c>
      <c r="U19" s="128" t="s">
        <v>20</v>
      </c>
      <c r="V19" s="128" t="s">
        <v>23</v>
      </c>
      <c r="W19" s="128" t="s">
        <v>119</v>
      </c>
      <c r="X19" s="130">
        <f t="shared" ref="X19:X21" si="12">IFERROR(IF(AND(Q18="Probabilidad",Q19="Probabilidad"),(Z18-(+Z18*T19)),IF(AND(Q18="Impacto",Q19="Probabilidad"),(Z17-(+Z17*T19)),IF(Q19="Impacto",Z18,""))),"")</f>
        <v>0.16463999999999998</v>
      </c>
      <c r="Y19" s="131" t="str">
        <f t="shared" si="1"/>
        <v>Muy Baja</v>
      </c>
      <c r="Z19" s="132">
        <f t="shared" si="9"/>
        <v>0.16463999999999998</v>
      </c>
      <c r="AA19" s="131" t="str">
        <f t="shared" ca="1" si="3"/>
        <v>Moderado</v>
      </c>
      <c r="AB19" s="132">
        <f t="shared" ref="AB19:AB21" ca="1" si="13">IFERROR(IF(AND(Q18="Impacto",Q19="Impacto"),(AB18-(+AB18*T19)),IF(AND(Q18="Probabilidad",Q19="Impacto"),(AB17-(+AB17*T19)),IF(Q19="Probabilidad",AB18,""))),"")</f>
        <v>0.6</v>
      </c>
      <c r="AC19" s="133" t="str">
        <f ca="1">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Moderado</v>
      </c>
      <c r="AD19" s="134" t="s">
        <v>135</v>
      </c>
      <c r="AE19" s="135" t="s">
        <v>229</v>
      </c>
      <c r="AF19" s="135" t="s">
        <v>230</v>
      </c>
      <c r="AG19" s="140" t="s">
        <v>231</v>
      </c>
      <c r="AH19" s="140" t="s">
        <v>236</v>
      </c>
      <c r="AI19" s="135"/>
      <c r="AJ19" s="136"/>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7.100000000000001" customHeight="1" x14ac:dyDescent="0.3">
      <c r="A20" s="235"/>
      <c r="B20" s="216"/>
      <c r="C20" s="216"/>
      <c r="D20" s="216"/>
      <c r="E20" s="219"/>
      <c r="F20" s="216"/>
      <c r="G20" s="187"/>
      <c r="H20" s="190"/>
      <c r="I20" s="202"/>
      <c r="J20" s="205"/>
      <c r="K20" s="202">
        <f ca="1">IF(NOT(ISERROR(MATCH(J20,_xlfn.ANCHORARRAY(E31),0))),I33&amp;"Por favor no seleccionar los criterios de impacto",J20)</f>
        <v>0</v>
      </c>
      <c r="L20" s="190"/>
      <c r="M20" s="202"/>
      <c r="N20" s="199"/>
      <c r="O20" s="125">
        <v>5</v>
      </c>
      <c r="P20" s="126"/>
      <c r="Q20" s="127" t="str">
        <f t="shared" si="11"/>
        <v/>
      </c>
      <c r="R20" s="128"/>
      <c r="S20" s="128"/>
      <c r="T20" s="129" t="str">
        <f t="shared" si="8"/>
        <v/>
      </c>
      <c r="U20" s="128"/>
      <c r="V20" s="128"/>
      <c r="W20" s="128"/>
      <c r="X20" s="130" t="str">
        <f t="shared" si="12"/>
        <v/>
      </c>
      <c r="Y20" s="131" t="str">
        <f t="shared" si="1"/>
        <v/>
      </c>
      <c r="Z20" s="132" t="str">
        <f t="shared" si="9"/>
        <v/>
      </c>
      <c r="AA20" s="131" t="str">
        <f t="shared" si="3"/>
        <v/>
      </c>
      <c r="AB20" s="132" t="str">
        <f t="shared" si="13"/>
        <v/>
      </c>
      <c r="AC20" s="133"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4"/>
      <c r="AE20" s="135"/>
      <c r="AF20" s="136"/>
      <c r="AG20" s="137"/>
      <c r="AH20" s="137"/>
      <c r="AI20" s="135"/>
      <c r="AJ20" s="136"/>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7.100000000000001" customHeight="1" x14ac:dyDescent="0.3">
      <c r="A21" s="236"/>
      <c r="B21" s="217"/>
      <c r="C21" s="217"/>
      <c r="D21" s="217"/>
      <c r="E21" s="220"/>
      <c r="F21" s="217"/>
      <c r="G21" s="188"/>
      <c r="H21" s="191"/>
      <c r="I21" s="203"/>
      <c r="J21" s="206"/>
      <c r="K21" s="203">
        <f ca="1">IF(NOT(ISERROR(MATCH(J21,_xlfn.ANCHORARRAY(E32),0))),I34&amp;"Por favor no seleccionar los criterios de impacto",J21)</f>
        <v>0</v>
      </c>
      <c r="L21" s="191"/>
      <c r="M21" s="203"/>
      <c r="N21" s="200"/>
      <c r="O21" s="125">
        <v>6</v>
      </c>
      <c r="P21" s="126"/>
      <c r="Q21" s="127" t="str">
        <f t="shared" si="11"/>
        <v/>
      </c>
      <c r="R21" s="128"/>
      <c r="S21" s="128"/>
      <c r="T21" s="129" t="str">
        <f t="shared" si="8"/>
        <v/>
      </c>
      <c r="U21" s="128"/>
      <c r="V21" s="128"/>
      <c r="W21" s="128"/>
      <c r="X21" s="130" t="str">
        <f t="shared" si="12"/>
        <v/>
      </c>
      <c r="Y21" s="131" t="str">
        <f t="shared" si="1"/>
        <v/>
      </c>
      <c r="Z21" s="132" t="str">
        <f t="shared" si="9"/>
        <v/>
      </c>
      <c r="AA21" s="131" t="str">
        <f t="shared" si="3"/>
        <v/>
      </c>
      <c r="AB21" s="132" t="str">
        <f t="shared" si="13"/>
        <v/>
      </c>
      <c r="AC21" s="133" t="str">
        <f t="shared" si="14"/>
        <v/>
      </c>
      <c r="AD21" s="134"/>
      <c r="AE21" s="135"/>
      <c r="AF21" s="136"/>
      <c r="AG21" s="137"/>
      <c r="AH21" s="137"/>
      <c r="AI21" s="135"/>
      <c r="AJ21" s="136"/>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14" customHeight="1" x14ac:dyDescent="0.3">
      <c r="A22" s="234">
        <v>3</v>
      </c>
      <c r="B22" s="215" t="s">
        <v>133</v>
      </c>
      <c r="C22" s="215" t="s">
        <v>243</v>
      </c>
      <c r="D22" s="215" t="s">
        <v>237</v>
      </c>
      <c r="E22" s="218" t="s">
        <v>241</v>
      </c>
      <c r="F22" s="215" t="s">
        <v>122</v>
      </c>
      <c r="G22" s="186">
        <v>12</v>
      </c>
      <c r="H22" s="189" t="str">
        <f>IF(G22&lt;=0,"",IF(G22&lt;=2,"Muy Baja",IF(G22&lt;=24,"Baja",IF(G22&lt;=500,"Media",IF(G22&lt;=5000,"Alta","Muy Alta")))))</f>
        <v>Baja</v>
      </c>
      <c r="I22" s="201">
        <f>IF(H22="","",IF(H22="Muy Baja",0.2,IF(H22="Baja",0.4,IF(H22="Media",0.6,IF(H22="Alta",0.8,IF(H22="Muy Alta",1,))))))</f>
        <v>0.4</v>
      </c>
      <c r="J22" s="204" t="s">
        <v>155</v>
      </c>
      <c r="K22" s="201" t="str">
        <f ca="1">IF(NOT(ISERROR(MATCH(J22,'Tabla Impacto'!$B$221:$B$223,0))),'Tabla Impacto'!$F$223&amp;"Por favor no seleccionar los criterios de impacto(Afectación Económica o presupuestal y Pérdida Reputacional)",J22)</f>
        <v xml:space="preserve">     El riesgo afecta la imagen de de la entidad con efecto publicitario sostenido a nivel de sector administrativo, nivel departamental o municipal</v>
      </c>
      <c r="L22" s="189" t="str">
        <f ca="1">IF(OR(K22='Tabla Impacto'!$C$11,K22='Tabla Impacto'!$D$11),"Leve",IF(OR(K22='Tabla Impacto'!$C$12,K22='Tabla Impacto'!$D$12),"Menor",IF(OR(K22='Tabla Impacto'!$C$13,K22='Tabla Impacto'!$D$13),"Moderado",IF(OR(K22='Tabla Impacto'!$C$14,K22='Tabla Impacto'!$D$14),"Mayor",IF(OR(K22='Tabla Impacto'!$C$15,K22='Tabla Impacto'!$D$15),"Catastrófico","")))))</f>
        <v>Mayor</v>
      </c>
      <c r="M22" s="201">
        <f ca="1">IF(L22="","",IF(L22="Leve",0.2,IF(L22="Menor",0.4,IF(L22="Moderado",0.6,IF(L22="Mayor",0.8,IF(L22="Catastrófico",1,))))))</f>
        <v>0.8</v>
      </c>
      <c r="N22" s="198"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Alto</v>
      </c>
      <c r="O22" s="125">
        <v>1</v>
      </c>
      <c r="P22" s="126" t="s">
        <v>250</v>
      </c>
      <c r="Q22" s="127" t="str">
        <f>IF(OR(R22="Preventivo",R22="Detectivo"),"Probabilidad",IF(R22="Correctivo","Impacto",""))</f>
        <v>Probabilidad</v>
      </c>
      <c r="R22" s="128" t="s">
        <v>15</v>
      </c>
      <c r="S22" s="128" t="s">
        <v>9</v>
      </c>
      <c r="T22" s="129" t="str">
        <f>IF(AND(R22="Preventivo",S22="Automático"),"50%",IF(AND(R22="Preventivo",S22="Manual"),"40%",IF(AND(R22="Detectivo",S22="Automático"),"40%",IF(AND(R22="Detectivo",S22="Manual"),"30%",IF(AND(R22="Correctivo",S22="Automático"),"35%",IF(AND(R22="Correctivo",S22="Manual"),"25%",""))))))</f>
        <v>30%</v>
      </c>
      <c r="U22" s="128" t="s">
        <v>19</v>
      </c>
      <c r="V22" s="128" t="s">
        <v>22</v>
      </c>
      <c r="W22" s="128" t="s">
        <v>118</v>
      </c>
      <c r="X22" s="130">
        <f>IFERROR(IF(Q22="Probabilidad",(I22-(+I22*T22)),IF(Q22="Impacto",I22,"")),"")</f>
        <v>0.28000000000000003</v>
      </c>
      <c r="Y22" s="131" t="str">
        <f>IFERROR(IF(X22="","",IF(X22&lt;=0.2,"Muy Baja",IF(X22&lt;=0.4,"Baja",IF(X22&lt;=0.6,"Media",IF(X22&lt;=0.8,"Alta","Muy Alta"))))),"")</f>
        <v>Baja</v>
      </c>
      <c r="Z22" s="132">
        <f>+X22</f>
        <v>0.28000000000000003</v>
      </c>
      <c r="AA22" s="131" t="str">
        <f ca="1">IFERROR(IF(AB22="","",IF(AB22&lt;=0.2,"Leve",IF(AB22&lt;=0.4,"Menor",IF(AB22&lt;=0.6,"Moderado",IF(AB22&lt;=0.8,"Mayor","Catastrófico"))))),"")</f>
        <v>Mayor</v>
      </c>
      <c r="AB22" s="132">
        <f ca="1">IFERROR(IF(Q22="Impacto",(M22-(+M22*T22)),IF(Q22="Probabilidad",M22,"")),"")</f>
        <v>0.8</v>
      </c>
      <c r="AC22" s="133"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Alto</v>
      </c>
      <c r="AD22" s="134" t="s">
        <v>31</v>
      </c>
      <c r="AE22" s="135"/>
      <c r="AF22" s="136"/>
      <c r="AG22" s="137"/>
      <c r="AH22" s="137"/>
      <c r="AI22" s="135"/>
      <c r="AJ22" s="136"/>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21.95" customHeight="1" x14ac:dyDescent="0.3">
      <c r="A23" s="235"/>
      <c r="B23" s="216"/>
      <c r="C23" s="216"/>
      <c r="D23" s="216"/>
      <c r="E23" s="219"/>
      <c r="F23" s="216"/>
      <c r="G23" s="187"/>
      <c r="H23" s="190"/>
      <c r="I23" s="202"/>
      <c r="J23" s="205"/>
      <c r="K23" s="202">
        <f t="shared" ref="K23:K27" ca="1" si="15">IF(NOT(ISERROR(MATCH(J23,_xlfn.ANCHORARRAY(E34),0))),I36&amp;"Por favor no seleccionar los criterios de impacto",J23)</f>
        <v>0</v>
      </c>
      <c r="L23" s="190"/>
      <c r="M23" s="202"/>
      <c r="N23" s="199"/>
      <c r="O23" s="125">
        <v>2</v>
      </c>
      <c r="P23" s="126"/>
      <c r="Q23" s="127" t="str">
        <f>IF(OR(R23="Preventivo",R23="Detectivo"),"Probabilidad",IF(R23="Correctivo","Impacto",""))</f>
        <v/>
      </c>
      <c r="R23" s="128"/>
      <c r="S23" s="128"/>
      <c r="T23" s="129" t="str">
        <f t="shared" ref="T23:T27" si="16">IF(AND(R23="Preventivo",S23="Automático"),"50%",IF(AND(R23="Preventivo",S23="Manual"),"40%",IF(AND(R23="Detectivo",S23="Automático"),"40%",IF(AND(R23="Detectivo",S23="Manual"),"30%",IF(AND(R23="Correctivo",S23="Automático"),"35%",IF(AND(R23="Correctivo",S23="Manual"),"25%",""))))))</f>
        <v/>
      </c>
      <c r="U23" s="128"/>
      <c r="V23" s="128"/>
      <c r="W23" s="128"/>
      <c r="X23" s="139" t="str">
        <f>IFERROR(IF(AND(Q22="Probabilidad",Q23="Probabilidad"),(Z22-(+Z22*T23)),IF(Q23="Probabilidad",(I22-(+I22*T23)),IF(Q23="Impacto",Z22,""))),"")</f>
        <v/>
      </c>
      <c r="Y23" s="131" t="str">
        <f t="shared" si="1"/>
        <v/>
      </c>
      <c r="Z23" s="132" t="str">
        <f t="shared" ref="Z23:Z27" si="17">+X23</f>
        <v/>
      </c>
      <c r="AA23" s="131" t="str">
        <f t="shared" si="3"/>
        <v/>
      </c>
      <c r="AB23" s="132" t="str">
        <f>IFERROR(IF(AND(Q22="Impacto",Q23="Impacto"),(AB16-(+AB16*T23)),IF(Q23="Impacto",($M$22-(+$M$22*T23)),IF(Q23="Probabilidad",AB16,""))),"")</f>
        <v/>
      </c>
      <c r="AC23" s="133" t="str">
        <f t="shared" ref="AC23:AC24"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4"/>
      <c r="AE23" s="135"/>
      <c r="AF23" s="136"/>
      <c r="AG23" s="137"/>
      <c r="AH23" s="137"/>
      <c r="AI23" s="135"/>
      <c r="AJ23" s="136"/>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21.95" customHeight="1" x14ac:dyDescent="0.3">
      <c r="A24" s="235"/>
      <c r="B24" s="216"/>
      <c r="C24" s="216"/>
      <c r="D24" s="216"/>
      <c r="E24" s="219"/>
      <c r="F24" s="216"/>
      <c r="G24" s="187"/>
      <c r="H24" s="190"/>
      <c r="I24" s="202"/>
      <c r="J24" s="205"/>
      <c r="K24" s="202">
        <f t="shared" ca="1" si="15"/>
        <v>0</v>
      </c>
      <c r="L24" s="190"/>
      <c r="M24" s="202"/>
      <c r="N24" s="199"/>
      <c r="O24" s="125">
        <v>3</v>
      </c>
      <c r="P24" s="138"/>
      <c r="Q24" s="127" t="str">
        <f>IF(OR(R24="Preventivo",R24="Detectivo"),"Probabilidad",IF(R24="Correctivo","Impacto",""))</f>
        <v/>
      </c>
      <c r="R24" s="128"/>
      <c r="S24" s="128"/>
      <c r="T24" s="129" t="str">
        <f t="shared" si="16"/>
        <v/>
      </c>
      <c r="U24" s="128"/>
      <c r="V24" s="128"/>
      <c r="W24" s="128"/>
      <c r="X24" s="130" t="str">
        <f>IFERROR(IF(AND(Q23="Probabilidad",Q24="Probabilidad"),(Z23-(+Z23*T24)),IF(AND(Q23="Impacto",Q24="Probabilidad"),(Z22-(+Z22*T24)),IF(Q24="Impacto",Z23,""))),"")</f>
        <v/>
      </c>
      <c r="Y24" s="131" t="str">
        <f t="shared" si="1"/>
        <v/>
      </c>
      <c r="Z24" s="132" t="str">
        <f t="shared" si="17"/>
        <v/>
      </c>
      <c r="AA24" s="131" t="str">
        <f t="shared" si="3"/>
        <v/>
      </c>
      <c r="AB24" s="132" t="str">
        <f>IFERROR(IF(AND(Q23="Impacto",Q24="Impacto"),(AB23-(+AB23*T24)),IF(AND(Q23="Probabilidad",Q24="Impacto"),(AB22-(+AB22*T24)),IF(Q24="Probabilidad",AB23,""))),"")</f>
        <v/>
      </c>
      <c r="AC24" s="133" t="str">
        <f t="shared" si="18"/>
        <v/>
      </c>
      <c r="AD24" s="134"/>
      <c r="AE24" s="135"/>
      <c r="AF24" s="136"/>
      <c r="AG24" s="137"/>
      <c r="AH24" s="137"/>
      <c r="AI24" s="135"/>
      <c r="AJ24" s="136"/>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21.95" customHeight="1" x14ac:dyDescent="0.3">
      <c r="A25" s="235"/>
      <c r="B25" s="216"/>
      <c r="C25" s="216"/>
      <c r="D25" s="216"/>
      <c r="E25" s="219"/>
      <c r="F25" s="216"/>
      <c r="G25" s="187"/>
      <c r="H25" s="190"/>
      <c r="I25" s="202"/>
      <c r="J25" s="205"/>
      <c r="K25" s="202">
        <f t="shared" ca="1" si="15"/>
        <v>0</v>
      </c>
      <c r="L25" s="190"/>
      <c r="M25" s="202"/>
      <c r="N25" s="199"/>
      <c r="O25" s="125">
        <v>4</v>
      </c>
      <c r="P25" s="126"/>
      <c r="Q25" s="127" t="str">
        <f t="shared" ref="Q25:Q27" si="19">IF(OR(R25="Preventivo",R25="Detectivo"),"Probabilidad",IF(R25="Correctivo","Impacto",""))</f>
        <v/>
      </c>
      <c r="R25" s="128"/>
      <c r="S25" s="128"/>
      <c r="T25" s="129" t="str">
        <f t="shared" si="16"/>
        <v/>
      </c>
      <c r="U25" s="128"/>
      <c r="V25" s="128"/>
      <c r="W25" s="128"/>
      <c r="X25" s="130" t="str">
        <f t="shared" ref="X25:X27" si="20">IFERROR(IF(AND(Q24="Probabilidad",Q25="Probabilidad"),(Z24-(+Z24*T25)),IF(AND(Q24="Impacto",Q25="Probabilidad"),(Z23-(+Z23*T25)),IF(Q25="Impacto",Z24,""))),"")</f>
        <v/>
      </c>
      <c r="Y25" s="131" t="str">
        <f t="shared" si="1"/>
        <v/>
      </c>
      <c r="Z25" s="132" t="str">
        <f t="shared" si="17"/>
        <v/>
      </c>
      <c r="AA25" s="131" t="str">
        <f t="shared" si="3"/>
        <v/>
      </c>
      <c r="AB25" s="132" t="str">
        <f t="shared" ref="AB25:AB27" si="21">IFERROR(IF(AND(Q24="Impacto",Q25="Impacto"),(AB24-(+AB24*T25)),IF(AND(Q24="Probabilidad",Q25="Impacto"),(AB23-(+AB23*T25)),IF(Q25="Probabilidad",AB24,""))),"")</f>
        <v/>
      </c>
      <c r="AC25" s="133"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4"/>
      <c r="AE25" s="135"/>
      <c r="AF25" s="136"/>
      <c r="AG25" s="137"/>
      <c r="AH25" s="137"/>
      <c r="AI25" s="135"/>
      <c r="AJ25" s="136"/>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8" customHeight="1" x14ac:dyDescent="0.3">
      <c r="A26" s="235"/>
      <c r="B26" s="216"/>
      <c r="C26" s="216"/>
      <c r="D26" s="216"/>
      <c r="E26" s="219"/>
      <c r="F26" s="216"/>
      <c r="G26" s="187"/>
      <c r="H26" s="190"/>
      <c r="I26" s="202"/>
      <c r="J26" s="205"/>
      <c r="K26" s="202">
        <f t="shared" ca="1" si="15"/>
        <v>0</v>
      </c>
      <c r="L26" s="190"/>
      <c r="M26" s="202"/>
      <c r="N26" s="199"/>
      <c r="O26" s="125">
        <v>5</v>
      </c>
      <c r="P26" s="126"/>
      <c r="Q26" s="127" t="str">
        <f t="shared" si="19"/>
        <v/>
      </c>
      <c r="R26" s="128"/>
      <c r="S26" s="128"/>
      <c r="T26" s="129" t="str">
        <f t="shared" si="16"/>
        <v/>
      </c>
      <c r="U26" s="128"/>
      <c r="V26" s="128"/>
      <c r="W26" s="128"/>
      <c r="X26" s="130" t="str">
        <f t="shared" si="20"/>
        <v/>
      </c>
      <c r="Y26" s="131" t="str">
        <f t="shared" si="1"/>
        <v/>
      </c>
      <c r="Z26" s="132" t="str">
        <f t="shared" si="17"/>
        <v/>
      </c>
      <c r="AA26" s="131" t="str">
        <f t="shared" si="3"/>
        <v/>
      </c>
      <c r="AB26" s="132" t="str">
        <f t="shared" si="21"/>
        <v/>
      </c>
      <c r="AC26" s="133" t="str">
        <f t="shared" ref="AC26:AC27"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4"/>
      <c r="AE26" s="135"/>
      <c r="AF26" s="136"/>
      <c r="AG26" s="137"/>
      <c r="AH26" s="137"/>
      <c r="AI26" s="135"/>
      <c r="AJ26" s="136"/>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8" customHeight="1" x14ac:dyDescent="0.3">
      <c r="A27" s="236"/>
      <c r="B27" s="217"/>
      <c r="C27" s="217"/>
      <c r="D27" s="217"/>
      <c r="E27" s="220"/>
      <c r="F27" s="217"/>
      <c r="G27" s="188"/>
      <c r="H27" s="191"/>
      <c r="I27" s="203"/>
      <c r="J27" s="206"/>
      <c r="K27" s="203">
        <f t="shared" ca="1" si="15"/>
        <v>0</v>
      </c>
      <c r="L27" s="191"/>
      <c r="M27" s="203"/>
      <c r="N27" s="200"/>
      <c r="O27" s="125">
        <v>6</v>
      </c>
      <c r="P27" s="126"/>
      <c r="Q27" s="127" t="str">
        <f t="shared" si="19"/>
        <v/>
      </c>
      <c r="R27" s="128"/>
      <c r="S27" s="128"/>
      <c r="T27" s="129" t="str">
        <f t="shared" si="16"/>
        <v/>
      </c>
      <c r="U27" s="128"/>
      <c r="V27" s="128"/>
      <c r="W27" s="128"/>
      <c r="X27" s="130" t="str">
        <f t="shared" si="20"/>
        <v/>
      </c>
      <c r="Y27" s="131" t="str">
        <f t="shared" si="1"/>
        <v/>
      </c>
      <c r="Z27" s="132" t="str">
        <f t="shared" si="17"/>
        <v/>
      </c>
      <c r="AA27" s="131" t="str">
        <f t="shared" si="3"/>
        <v/>
      </c>
      <c r="AB27" s="132" t="str">
        <f t="shared" si="21"/>
        <v/>
      </c>
      <c r="AC27" s="133" t="str">
        <f t="shared" si="22"/>
        <v/>
      </c>
      <c r="AD27" s="134"/>
      <c r="AE27" s="135"/>
      <c r="AF27" s="136"/>
      <c r="AG27" s="137"/>
      <c r="AH27" s="137"/>
      <c r="AI27" s="135"/>
      <c r="AJ27" s="136"/>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65.099999999999994" customHeight="1" x14ac:dyDescent="0.3">
      <c r="A28" s="234">
        <v>4</v>
      </c>
      <c r="B28" s="215" t="s">
        <v>131</v>
      </c>
      <c r="C28" s="215" t="s">
        <v>244</v>
      </c>
      <c r="D28" s="215" t="s">
        <v>239</v>
      </c>
      <c r="E28" s="218" t="s">
        <v>242</v>
      </c>
      <c r="F28" s="215" t="s">
        <v>122</v>
      </c>
      <c r="G28" s="186">
        <v>15</v>
      </c>
      <c r="H28" s="189" t="str">
        <f>IF(G28&lt;=0,"",IF(G28&lt;=2,"Muy Baja",IF(G28&lt;=24,"Baja",IF(G28&lt;=500,"Media",IF(G28&lt;=5000,"Alta","Muy Alta")))))</f>
        <v>Baja</v>
      </c>
      <c r="I28" s="201">
        <f>IF(H28="","",IF(H28="Muy Baja",0.2,IF(H28="Baja",0.4,IF(H28="Media",0.6,IF(H28="Alta",0.8,IF(H28="Muy Alta",1,))))))</f>
        <v>0.4</v>
      </c>
      <c r="J28" s="204" t="s">
        <v>154</v>
      </c>
      <c r="K28" s="201" t="str">
        <f ca="1">IF(NOT(ISERROR(MATCH(J28,'Tabla Impacto'!$B$221:$B$223,0))),'Tabla Impacto'!$F$223&amp;"Por favor no seleccionar los criterios de impacto(Afectación Económica o presupuestal y Pérdida Reputacional)",J28)</f>
        <v xml:space="preserve">     El riesgo afecta la imagen de la entidad con algunos usuarios de relevancia frente al logro de los objetivos</v>
      </c>
      <c r="L28" s="189" t="str">
        <f ca="1">IF(OR(K28='Tabla Impacto'!$C$11,K28='Tabla Impacto'!$D$11),"Leve",IF(OR(K28='Tabla Impacto'!$C$12,K28='Tabla Impacto'!$D$12),"Menor",IF(OR(K28='Tabla Impacto'!$C$13,K28='Tabla Impacto'!$D$13),"Moderado",IF(OR(K28='Tabla Impacto'!$C$14,K28='Tabla Impacto'!$D$14),"Mayor",IF(OR(K28='Tabla Impacto'!$C$15,K28='Tabla Impacto'!$D$15),"Catastrófico","")))))</f>
        <v>Moderado</v>
      </c>
      <c r="M28" s="201">
        <f ca="1">IF(L28="","",IF(L28="Leve",0.2,IF(L28="Menor",0.4,IF(L28="Moderado",0.6,IF(L28="Mayor",0.8,IF(L28="Catastrófico",1,))))))</f>
        <v>0.6</v>
      </c>
      <c r="N28" s="198"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Moderado</v>
      </c>
      <c r="O28" s="125">
        <v>1</v>
      </c>
      <c r="P28" s="126" t="s">
        <v>248</v>
      </c>
      <c r="Q28" s="127" t="str">
        <f>IF(OR(R28="Preventivo",R28="Detectivo"),"Probabilidad",IF(R28="Correctivo","Impacto",""))</f>
        <v>Probabilidad</v>
      </c>
      <c r="R28" s="128" t="s">
        <v>15</v>
      </c>
      <c r="S28" s="128" t="s">
        <v>9</v>
      </c>
      <c r="T28" s="129" t="str">
        <f>IF(AND(R28="Preventivo",S28="Automático"),"50%",IF(AND(R28="Preventivo",S28="Manual"),"40%",IF(AND(R28="Detectivo",S28="Automático"),"40%",IF(AND(R28="Detectivo",S28="Manual"),"30%",IF(AND(R28="Correctivo",S28="Automático"),"35%",IF(AND(R28="Correctivo",S28="Manual"),"25%",""))))))</f>
        <v>30%</v>
      </c>
      <c r="U28" s="128" t="s">
        <v>19</v>
      </c>
      <c r="V28" s="128" t="s">
        <v>22</v>
      </c>
      <c r="W28" s="128" t="s">
        <v>118</v>
      </c>
      <c r="X28" s="130">
        <f>IFERROR(IF(Q28="Probabilidad",(I28-(+I28*T28)),IF(Q28="Impacto",I28,"")),"")</f>
        <v>0.28000000000000003</v>
      </c>
      <c r="Y28" s="131" t="str">
        <f>IFERROR(IF(X28="","",IF(X28&lt;=0.2,"Muy Baja",IF(X28&lt;=0.4,"Baja",IF(X28&lt;=0.6,"Media",IF(X28&lt;=0.8,"Alta","Muy Alta"))))),"")</f>
        <v>Baja</v>
      </c>
      <c r="Z28" s="132">
        <f>+X28</f>
        <v>0.28000000000000003</v>
      </c>
      <c r="AA28" s="131" t="str">
        <f ca="1">IFERROR(IF(AB28="","",IF(AB28&lt;=0.2,"Leve",IF(AB28&lt;=0.4,"Menor",IF(AB28&lt;=0.6,"Moderado",IF(AB28&lt;=0.8,"Mayor","Catastrófico"))))),"")</f>
        <v>Moderado</v>
      </c>
      <c r="AB28" s="132">
        <f ca="1">IFERROR(IF(Q28="Impacto",(M28-(+M28*T28)),IF(Q28="Probabilidad",M28,"")),"")</f>
        <v>0.6</v>
      </c>
      <c r="AC28" s="133" t="str">
        <f ca="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Moderado</v>
      </c>
      <c r="AD28" s="134" t="s">
        <v>135</v>
      </c>
      <c r="AE28" s="135" t="s">
        <v>238</v>
      </c>
      <c r="AF28" s="136"/>
      <c r="AG28" s="137"/>
      <c r="AH28" s="137"/>
      <c r="AI28" s="135"/>
      <c r="AJ28" s="136"/>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65.099999999999994" customHeight="1" x14ac:dyDescent="0.3">
      <c r="A29" s="235"/>
      <c r="B29" s="216"/>
      <c r="C29" s="216"/>
      <c r="D29" s="216"/>
      <c r="E29" s="219"/>
      <c r="F29" s="216"/>
      <c r="G29" s="187"/>
      <c r="H29" s="190"/>
      <c r="I29" s="202"/>
      <c r="J29" s="205"/>
      <c r="K29" s="202">
        <f t="shared" ref="K29:K33" ca="1" si="23">IF(NOT(ISERROR(MATCH(J29,_xlfn.ANCHORARRAY(E40),0))),I42&amp;"Por favor no seleccionar los criterios de impacto",J29)</f>
        <v>0</v>
      </c>
      <c r="L29" s="190"/>
      <c r="M29" s="202"/>
      <c r="N29" s="199"/>
      <c r="O29" s="125">
        <v>2</v>
      </c>
      <c r="P29" s="126" t="s">
        <v>249</v>
      </c>
      <c r="Q29" s="127" t="str">
        <f>IF(OR(R29="Preventivo",R29="Detectivo"),"Probabilidad",IF(R29="Correctivo","Impacto",""))</f>
        <v>Probabilidad</v>
      </c>
      <c r="R29" s="128" t="s">
        <v>15</v>
      </c>
      <c r="S29" s="128" t="s">
        <v>9</v>
      </c>
      <c r="T29" s="129" t="str">
        <f t="shared" ref="T29:T33" si="24">IF(AND(R29="Preventivo",S29="Automático"),"50%",IF(AND(R29="Preventivo",S29="Manual"),"40%",IF(AND(R29="Detectivo",S29="Automático"),"40%",IF(AND(R29="Detectivo",S29="Manual"),"30%",IF(AND(R29="Correctivo",S29="Automático"),"35%",IF(AND(R29="Correctivo",S29="Manual"),"25%",""))))))</f>
        <v>30%</v>
      </c>
      <c r="U29" s="128" t="s">
        <v>19</v>
      </c>
      <c r="V29" s="128" t="s">
        <v>22</v>
      </c>
      <c r="W29" s="128" t="s">
        <v>118</v>
      </c>
      <c r="X29" s="130">
        <f>IFERROR(IF(AND(Q28="Probabilidad",Q29="Probabilidad"),(Z28-(+Z28*T29)),IF(Q29="Probabilidad",(I28-(+I28*T29)),IF(Q29="Impacto",Z28,""))),"")</f>
        <v>0.19600000000000001</v>
      </c>
      <c r="Y29" s="131" t="str">
        <f t="shared" si="1"/>
        <v>Muy Baja</v>
      </c>
      <c r="Z29" s="132">
        <f t="shared" ref="Z29:Z33" si="25">+X29</f>
        <v>0.19600000000000001</v>
      </c>
      <c r="AA29" s="131" t="str">
        <f t="shared" ca="1" si="3"/>
        <v>Mayor</v>
      </c>
      <c r="AB29" s="132">
        <f ca="1">IFERROR(IF(AND(Q28="Impacto",Q29="Impacto"),(AB22-(+AB22*T29)),IF(Q29="Impacto",($M$28-(+$M$28*T29)),IF(Q29="Probabilidad",AB22,""))),"")</f>
        <v>0.8</v>
      </c>
      <c r="AC29" s="133" t="str">
        <f t="shared" ref="AC29:AC30" ca="1" si="26">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Alto</v>
      </c>
      <c r="AD29" s="134" t="s">
        <v>135</v>
      </c>
      <c r="AE29" s="135" t="s">
        <v>240</v>
      </c>
      <c r="AF29" s="136"/>
      <c r="AG29" s="137"/>
      <c r="AH29" s="137"/>
      <c r="AI29" s="135"/>
      <c r="AJ29" s="136"/>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 customHeight="1" x14ac:dyDescent="0.3">
      <c r="A30" s="235"/>
      <c r="B30" s="216"/>
      <c r="C30" s="216"/>
      <c r="D30" s="216"/>
      <c r="E30" s="219"/>
      <c r="F30" s="216"/>
      <c r="G30" s="187"/>
      <c r="H30" s="190"/>
      <c r="I30" s="202"/>
      <c r="J30" s="205"/>
      <c r="K30" s="202">
        <f t="shared" ca="1" si="23"/>
        <v>0</v>
      </c>
      <c r="L30" s="190"/>
      <c r="M30" s="202"/>
      <c r="N30" s="199"/>
      <c r="O30" s="125">
        <v>3</v>
      </c>
      <c r="P30" s="138"/>
      <c r="Q30" s="127" t="str">
        <f>IF(OR(R30="Preventivo",R30="Detectivo"),"Probabilidad",IF(R30="Correctivo","Impacto",""))</f>
        <v/>
      </c>
      <c r="R30" s="128"/>
      <c r="S30" s="128"/>
      <c r="T30" s="129" t="str">
        <f t="shared" si="24"/>
        <v/>
      </c>
      <c r="U30" s="128"/>
      <c r="V30" s="128"/>
      <c r="W30" s="128"/>
      <c r="X30" s="130" t="str">
        <f>IFERROR(IF(AND(Q29="Probabilidad",Q30="Probabilidad"),(Z29-(+Z29*T30)),IF(AND(Q29="Impacto",Q30="Probabilidad"),(Z28-(+Z28*T30)),IF(Q30="Impacto",Z29,""))),"")</f>
        <v/>
      </c>
      <c r="Y30" s="131" t="str">
        <f t="shared" si="1"/>
        <v/>
      </c>
      <c r="Z30" s="132" t="str">
        <f t="shared" si="25"/>
        <v/>
      </c>
      <c r="AA30" s="131" t="str">
        <f t="shared" si="3"/>
        <v/>
      </c>
      <c r="AB30" s="132" t="str">
        <f>IFERROR(IF(AND(Q29="Impacto",Q30="Impacto"),(AB29-(+AB29*T30)),IF(AND(Q29="Probabilidad",Q30="Impacto"),(AB28-(+AB28*T30)),IF(Q30="Probabilidad",AB29,""))),"")</f>
        <v/>
      </c>
      <c r="AC30" s="133" t="str">
        <f t="shared" si="26"/>
        <v/>
      </c>
      <c r="AD30" s="134"/>
      <c r="AE30" s="135"/>
      <c r="AF30" s="136"/>
      <c r="AG30" s="137"/>
      <c r="AH30" s="137"/>
      <c r="AI30" s="135"/>
      <c r="AJ30" s="136"/>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 customHeight="1" x14ac:dyDescent="0.3">
      <c r="A31" s="235"/>
      <c r="B31" s="216"/>
      <c r="C31" s="216"/>
      <c r="D31" s="216"/>
      <c r="E31" s="219"/>
      <c r="F31" s="216"/>
      <c r="G31" s="187"/>
      <c r="H31" s="190"/>
      <c r="I31" s="202"/>
      <c r="J31" s="205"/>
      <c r="K31" s="202">
        <f t="shared" ca="1" si="23"/>
        <v>0</v>
      </c>
      <c r="L31" s="190"/>
      <c r="M31" s="202"/>
      <c r="N31" s="199"/>
      <c r="O31" s="125">
        <v>4</v>
      </c>
      <c r="P31" s="126"/>
      <c r="Q31" s="127" t="str">
        <f t="shared" ref="Q31:Q33" si="27">IF(OR(R31="Preventivo",R31="Detectivo"),"Probabilidad",IF(R31="Correctivo","Impacto",""))</f>
        <v/>
      </c>
      <c r="R31" s="128"/>
      <c r="S31" s="128"/>
      <c r="T31" s="129" t="str">
        <f t="shared" si="24"/>
        <v/>
      </c>
      <c r="U31" s="128"/>
      <c r="V31" s="128"/>
      <c r="W31" s="128"/>
      <c r="X31" s="130" t="str">
        <f t="shared" ref="X31:X33" si="28">IFERROR(IF(AND(Q30="Probabilidad",Q31="Probabilidad"),(Z30-(+Z30*T31)),IF(AND(Q30="Impacto",Q31="Probabilidad"),(Z29-(+Z29*T31)),IF(Q31="Impacto",Z30,""))),"")</f>
        <v/>
      </c>
      <c r="Y31" s="131" t="str">
        <f t="shared" si="1"/>
        <v/>
      </c>
      <c r="Z31" s="132" t="str">
        <f t="shared" si="25"/>
        <v/>
      </c>
      <c r="AA31" s="131" t="str">
        <f t="shared" si="3"/>
        <v/>
      </c>
      <c r="AB31" s="132" t="str">
        <f t="shared" ref="AB31:AB33" si="29">IFERROR(IF(AND(Q30="Impacto",Q31="Impacto"),(AB30-(+AB30*T31)),IF(AND(Q30="Probabilidad",Q31="Impacto"),(AB29-(+AB29*T31)),IF(Q31="Probabilidad",AB30,""))),"")</f>
        <v/>
      </c>
      <c r="AC31" s="133"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4"/>
      <c r="AE31" s="135"/>
      <c r="AF31" s="136"/>
      <c r="AG31" s="137"/>
      <c r="AH31" s="137"/>
      <c r="AI31" s="135"/>
      <c r="AJ31" s="136"/>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 customHeight="1" x14ac:dyDescent="0.3">
      <c r="A32" s="235"/>
      <c r="B32" s="216"/>
      <c r="C32" s="216"/>
      <c r="D32" s="216"/>
      <c r="E32" s="219"/>
      <c r="F32" s="216"/>
      <c r="G32" s="187"/>
      <c r="H32" s="190"/>
      <c r="I32" s="202"/>
      <c r="J32" s="205"/>
      <c r="K32" s="202">
        <f t="shared" ca="1" si="23"/>
        <v>0</v>
      </c>
      <c r="L32" s="190"/>
      <c r="M32" s="202"/>
      <c r="N32" s="199"/>
      <c r="O32" s="125">
        <v>5</v>
      </c>
      <c r="P32" s="126"/>
      <c r="Q32" s="127" t="str">
        <f t="shared" si="27"/>
        <v/>
      </c>
      <c r="R32" s="128"/>
      <c r="S32" s="128"/>
      <c r="T32" s="129" t="str">
        <f t="shared" si="24"/>
        <v/>
      </c>
      <c r="U32" s="128"/>
      <c r="V32" s="128"/>
      <c r="W32" s="128"/>
      <c r="X32" s="139" t="str">
        <f t="shared" si="28"/>
        <v/>
      </c>
      <c r="Y32" s="131" t="str">
        <f>IFERROR(IF(X32="","",IF(X32&lt;=0.2,"Muy Baja",IF(X32&lt;=0.4,"Baja",IF(X32&lt;=0.6,"Media",IF(X32&lt;=0.8,"Alta","Muy Alta"))))),"")</f>
        <v/>
      </c>
      <c r="Z32" s="132" t="str">
        <f t="shared" si="25"/>
        <v/>
      </c>
      <c r="AA32" s="131" t="str">
        <f t="shared" si="3"/>
        <v/>
      </c>
      <c r="AB32" s="132" t="str">
        <f t="shared" si="29"/>
        <v/>
      </c>
      <c r="AC32" s="133" t="str">
        <f t="shared" ref="AC32:AC33" si="30">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4"/>
      <c r="AE32" s="135"/>
      <c r="AF32" s="136"/>
      <c r="AG32" s="137"/>
      <c r="AH32" s="137"/>
      <c r="AI32" s="135"/>
      <c r="AJ32" s="136"/>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 customHeight="1" x14ac:dyDescent="0.3">
      <c r="A33" s="236"/>
      <c r="B33" s="217"/>
      <c r="C33" s="217"/>
      <c r="D33" s="217"/>
      <c r="E33" s="220"/>
      <c r="F33" s="217"/>
      <c r="G33" s="188"/>
      <c r="H33" s="191"/>
      <c r="I33" s="203"/>
      <c r="J33" s="206"/>
      <c r="K33" s="203">
        <f t="shared" ca="1" si="23"/>
        <v>0</v>
      </c>
      <c r="L33" s="191"/>
      <c r="M33" s="203"/>
      <c r="N33" s="200"/>
      <c r="O33" s="125">
        <v>6</v>
      </c>
      <c r="P33" s="126"/>
      <c r="Q33" s="127" t="str">
        <f t="shared" si="27"/>
        <v/>
      </c>
      <c r="R33" s="128"/>
      <c r="S33" s="128"/>
      <c r="T33" s="129" t="str">
        <f t="shared" si="24"/>
        <v/>
      </c>
      <c r="U33" s="128"/>
      <c r="V33" s="128"/>
      <c r="W33" s="128"/>
      <c r="X33" s="130" t="str">
        <f t="shared" si="28"/>
        <v/>
      </c>
      <c r="Y33" s="131" t="str">
        <f t="shared" si="1"/>
        <v/>
      </c>
      <c r="Z33" s="132" t="str">
        <f t="shared" si="25"/>
        <v/>
      </c>
      <c r="AA33" s="131" t="str">
        <f t="shared" si="3"/>
        <v/>
      </c>
      <c r="AB33" s="132" t="str">
        <f t="shared" si="29"/>
        <v/>
      </c>
      <c r="AC33" s="133" t="str">
        <f t="shared" si="30"/>
        <v/>
      </c>
      <c r="AD33" s="134"/>
      <c r="AE33" s="135"/>
      <c r="AF33" s="136"/>
      <c r="AG33" s="137"/>
      <c r="AH33" s="137"/>
      <c r="AI33" s="135"/>
      <c r="AJ33" s="136"/>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68.099999999999994" customHeight="1" x14ac:dyDescent="0.3">
      <c r="A34" s="234">
        <v>5</v>
      </c>
      <c r="B34" s="215" t="s">
        <v>132</v>
      </c>
      <c r="C34" s="215" t="s">
        <v>243</v>
      </c>
      <c r="D34" s="215" t="s">
        <v>246</v>
      </c>
      <c r="E34" s="218" t="s">
        <v>245</v>
      </c>
      <c r="F34" s="215" t="s">
        <v>122</v>
      </c>
      <c r="G34" s="186">
        <v>720</v>
      </c>
      <c r="H34" s="189" t="str">
        <f>IF(G34&lt;=0,"",IF(G34&lt;=2,"Muy Baja",IF(G34&lt;=24,"Baja",IF(G34&lt;=500,"Media",IF(G34&lt;=5000,"Alta","Muy Alta")))))</f>
        <v>Alta</v>
      </c>
      <c r="I34" s="201">
        <f>IF(H34="","",IF(H34="Muy Baja",0.2,IF(H34="Baja",0.4,IF(H34="Media",0.6,IF(H34="Alta",0.8,IF(H34="Muy Alta",1,))))))</f>
        <v>0.8</v>
      </c>
      <c r="J34" s="204" t="s">
        <v>150</v>
      </c>
      <c r="K34" s="201" t="str">
        <f ca="1">IF(NOT(ISERROR(MATCH(J34,'Tabla Impacto'!$B$221:$B$223,0))),'Tabla Impacto'!$F$223&amp;"Por favor no seleccionar los criterios de impacto(Afectación Económica o presupuestal y Pérdida Reputacional)",J34)</f>
        <v xml:space="preserve">     Entre 100 y 500 SMLMV </v>
      </c>
      <c r="L34" s="189" t="str">
        <f ca="1">IF(OR(K34='Tabla Impacto'!$C$11,K34='Tabla Impacto'!$D$11),"Leve",IF(OR(K34='Tabla Impacto'!$C$12,K34='Tabla Impacto'!$D$12),"Menor",IF(OR(K34='Tabla Impacto'!$C$13,K34='Tabla Impacto'!$D$13),"Moderado",IF(OR(K34='Tabla Impacto'!$C$14,K34='Tabla Impacto'!$D$14),"Mayor",IF(OR(K34='Tabla Impacto'!$C$15,K34='Tabla Impacto'!$D$15),"Catastrófico","")))))</f>
        <v>Mayor</v>
      </c>
      <c r="M34" s="201">
        <f ca="1">IF(L34="","",IF(L34="Leve",0.2,IF(L34="Menor",0.4,IF(L34="Moderado",0.6,IF(L34="Mayor",0.8,IF(L34="Catastrófico",1,))))))</f>
        <v>0.8</v>
      </c>
      <c r="N34" s="198"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Alto</v>
      </c>
      <c r="O34" s="125">
        <v>1</v>
      </c>
      <c r="P34" s="126" t="s">
        <v>247</v>
      </c>
      <c r="Q34" s="127" t="str">
        <f>IF(OR(R34="Preventivo",R34="Detectivo"),"Probabilidad",IF(R34="Correctivo","Impacto",""))</f>
        <v>Probabilidad</v>
      </c>
      <c r="R34" s="128" t="s">
        <v>14</v>
      </c>
      <c r="S34" s="128" t="s">
        <v>9</v>
      </c>
      <c r="T34" s="129" t="str">
        <f>IF(AND(R34="Preventivo",S34="Automático"),"50%",IF(AND(R34="Preventivo",S34="Manual"),"40%",IF(AND(R34="Detectivo",S34="Automático"),"40%",IF(AND(R34="Detectivo",S34="Manual"),"30%",IF(AND(R34="Correctivo",S34="Automático"),"35%",IF(AND(R34="Correctivo",S34="Manual"),"25%",""))))))</f>
        <v>40%</v>
      </c>
      <c r="U34" s="128" t="s">
        <v>19</v>
      </c>
      <c r="V34" s="128" t="s">
        <v>22</v>
      </c>
      <c r="W34" s="128" t="s">
        <v>118</v>
      </c>
      <c r="X34" s="130">
        <f>IFERROR(IF(Q34="Probabilidad",(I34-(+I34*T34)),IF(Q34="Impacto",I34,"")),"")</f>
        <v>0.48</v>
      </c>
      <c r="Y34" s="131" t="str">
        <f>IFERROR(IF(X34="","",IF(X34&lt;=0.2,"Muy Baja",IF(X34&lt;=0.4,"Baja",IF(X34&lt;=0.6,"Media",IF(X34&lt;=0.8,"Alta","Muy Alta"))))),"")</f>
        <v>Media</v>
      </c>
      <c r="Z34" s="132">
        <f>+X34</f>
        <v>0.48</v>
      </c>
      <c r="AA34" s="131" t="str">
        <f ca="1">IFERROR(IF(AB34="","",IF(AB34&lt;=0.2,"Leve",IF(AB34&lt;=0.4,"Menor",IF(AB34&lt;=0.6,"Moderado",IF(AB34&lt;=0.8,"Mayor","Catastrófico"))))),"")</f>
        <v>Mayor</v>
      </c>
      <c r="AB34" s="132">
        <f ca="1">IFERROR(IF(Q34="Impacto",(M34-(+M34*T34)),IF(Q34="Probabilidad",M34,"")),"")</f>
        <v>0.8</v>
      </c>
      <c r="AC34" s="133" t="str">
        <f ca="1">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Alto</v>
      </c>
      <c r="AD34" s="134" t="s">
        <v>135</v>
      </c>
      <c r="AE34" s="135"/>
      <c r="AF34" s="136"/>
      <c r="AG34" s="137"/>
      <c r="AH34" s="137"/>
      <c r="AI34" s="135"/>
      <c r="AJ34" s="136"/>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39" customHeight="1" x14ac:dyDescent="0.3">
      <c r="A35" s="235"/>
      <c r="B35" s="216"/>
      <c r="C35" s="216"/>
      <c r="D35" s="216"/>
      <c r="E35" s="219"/>
      <c r="F35" s="216"/>
      <c r="G35" s="187"/>
      <c r="H35" s="190"/>
      <c r="I35" s="202"/>
      <c r="J35" s="205"/>
      <c r="K35" s="202">
        <f t="shared" ref="K35:K39" ca="1" si="31">IF(NOT(ISERROR(MATCH(J35,_xlfn.ANCHORARRAY(E46),0))),I48&amp;"Por favor no seleccionar los criterios de impacto",J35)</f>
        <v>0</v>
      </c>
      <c r="L35" s="190"/>
      <c r="M35" s="202"/>
      <c r="N35" s="199"/>
      <c r="O35" s="125">
        <v>2</v>
      </c>
      <c r="P35" s="126"/>
      <c r="Q35" s="127" t="str">
        <f>IF(OR(R35="Preventivo",R35="Detectivo"),"Probabilidad",IF(R35="Correctivo","Impacto",""))</f>
        <v/>
      </c>
      <c r="R35" s="128"/>
      <c r="S35" s="128"/>
      <c r="T35" s="129" t="str">
        <f t="shared" ref="T35:T39" si="32">IF(AND(R35="Preventivo",S35="Automático"),"50%",IF(AND(R35="Preventivo",S35="Manual"),"40%",IF(AND(R35="Detectivo",S35="Automático"),"40%",IF(AND(R35="Detectivo",S35="Manual"),"30%",IF(AND(R35="Correctivo",S35="Automático"),"35%",IF(AND(R35="Correctivo",S35="Manual"),"25%",""))))))</f>
        <v/>
      </c>
      <c r="U35" s="128"/>
      <c r="V35" s="128"/>
      <c r="W35" s="128"/>
      <c r="X35" s="130" t="str">
        <f>IFERROR(IF(AND(Q34="Probabilidad",Q35="Probabilidad"),(Z34-(+Z34*T35)),IF(Q35="Probabilidad",(I34-(+I34*T35)),IF(Q35="Impacto",Z34,""))),"")</f>
        <v/>
      </c>
      <c r="Y35" s="131" t="str">
        <f t="shared" si="1"/>
        <v/>
      </c>
      <c r="Z35" s="132" t="str">
        <f t="shared" ref="Z35:Z39" si="33">+X35</f>
        <v/>
      </c>
      <c r="AA35" s="131" t="str">
        <f t="shared" si="3"/>
        <v/>
      </c>
      <c r="AB35" s="132" t="str">
        <f>IFERROR(IF(AND(Q34="Impacto",Q35="Impacto"),(AB28-(+AB28*T35)),IF(Q35="Impacto",($M$34-(+$M$34*T35)),IF(Q35="Probabilidad",AB28,""))),"")</f>
        <v/>
      </c>
      <c r="AC35" s="133" t="str">
        <f t="shared" ref="AC35:AC36"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4"/>
      <c r="AE35" s="135"/>
      <c r="AF35" s="136"/>
      <c r="AG35" s="137"/>
      <c r="AH35" s="137"/>
      <c r="AI35" s="135"/>
      <c r="AJ35" s="136"/>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39" customHeight="1" x14ac:dyDescent="0.3">
      <c r="A36" s="235"/>
      <c r="B36" s="216"/>
      <c r="C36" s="216"/>
      <c r="D36" s="216"/>
      <c r="E36" s="219"/>
      <c r="F36" s="216"/>
      <c r="G36" s="187"/>
      <c r="H36" s="190"/>
      <c r="I36" s="202"/>
      <c r="J36" s="205"/>
      <c r="K36" s="202">
        <f t="shared" ca="1" si="31"/>
        <v>0</v>
      </c>
      <c r="L36" s="190"/>
      <c r="M36" s="202"/>
      <c r="N36" s="199"/>
      <c r="O36" s="125">
        <v>3</v>
      </c>
      <c r="P36" s="138"/>
      <c r="Q36" s="127" t="str">
        <f>IF(OR(R36="Preventivo",R36="Detectivo"),"Probabilidad",IF(R36="Correctivo","Impacto",""))</f>
        <v/>
      </c>
      <c r="R36" s="128"/>
      <c r="S36" s="128"/>
      <c r="T36" s="129" t="str">
        <f t="shared" si="32"/>
        <v/>
      </c>
      <c r="U36" s="128"/>
      <c r="V36" s="128"/>
      <c r="W36" s="128"/>
      <c r="X36" s="130" t="str">
        <f>IFERROR(IF(AND(Q35="Probabilidad",Q36="Probabilidad"),(Z35-(+Z35*T36)),IF(AND(Q35="Impacto",Q36="Probabilidad"),(Z34-(+Z34*T36)),IF(Q36="Impacto",Z35,""))),"")</f>
        <v/>
      </c>
      <c r="Y36" s="131" t="str">
        <f t="shared" si="1"/>
        <v/>
      </c>
      <c r="Z36" s="132" t="str">
        <f t="shared" si="33"/>
        <v/>
      </c>
      <c r="AA36" s="131" t="str">
        <f t="shared" si="3"/>
        <v/>
      </c>
      <c r="AB36" s="132" t="str">
        <f>IFERROR(IF(AND(Q35="Impacto",Q36="Impacto"),(AB35-(+AB35*T36)),IF(AND(Q35="Probabilidad",Q36="Impacto"),(AB34-(+AB34*T36)),IF(Q36="Probabilidad",AB35,""))),"")</f>
        <v/>
      </c>
      <c r="AC36" s="133" t="str">
        <f t="shared" si="34"/>
        <v/>
      </c>
      <c r="AD36" s="134"/>
      <c r="AE36" s="135"/>
      <c r="AF36" s="136"/>
      <c r="AG36" s="137"/>
      <c r="AH36" s="137"/>
      <c r="AI36" s="135"/>
      <c r="AJ36" s="136"/>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39" customHeight="1" x14ac:dyDescent="0.3">
      <c r="A37" s="235"/>
      <c r="B37" s="216"/>
      <c r="C37" s="216"/>
      <c r="D37" s="216"/>
      <c r="E37" s="219"/>
      <c r="F37" s="216"/>
      <c r="G37" s="187"/>
      <c r="H37" s="190"/>
      <c r="I37" s="202"/>
      <c r="J37" s="205"/>
      <c r="K37" s="202">
        <f t="shared" ca="1" si="31"/>
        <v>0</v>
      </c>
      <c r="L37" s="190"/>
      <c r="M37" s="202"/>
      <c r="N37" s="199"/>
      <c r="O37" s="125">
        <v>4</v>
      </c>
      <c r="P37" s="126"/>
      <c r="Q37" s="127" t="str">
        <f t="shared" ref="Q37:Q39" si="35">IF(OR(R37="Preventivo",R37="Detectivo"),"Probabilidad",IF(R37="Correctivo","Impacto",""))</f>
        <v/>
      </c>
      <c r="R37" s="128"/>
      <c r="S37" s="128"/>
      <c r="T37" s="129" t="str">
        <f t="shared" si="32"/>
        <v/>
      </c>
      <c r="U37" s="128"/>
      <c r="V37" s="128"/>
      <c r="W37" s="128"/>
      <c r="X37" s="130" t="str">
        <f t="shared" ref="X37:X39" si="36">IFERROR(IF(AND(Q36="Probabilidad",Q37="Probabilidad"),(Z36-(+Z36*T37)),IF(AND(Q36="Impacto",Q37="Probabilidad"),(Z35-(+Z35*T37)),IF(Q37="Impacto",Z36,""))),"")</f>
        <v/>
      </c>
      <c r="Y37" s="131" t="str">
        <f t="shared" si="1"/>
        <v/>
      </c>
      <c r="Z37" s="132" t="str">
        <f t="shared" si="33"/>
        <v/>
      </c>
      <c r="AA37" s="131" t="str">
        <f t="shared" si="3"/>
        <v/>
      </c>
      <c r="AB37" s="132" t="str">
        <f t="shared" ref="AB37:AB39" si="37">IFERROR(IF(AND(Q36="Impacto",Q37="Impacto"),(AB36-(+AB36*T37)),IF(AND(Q36="Probabilidad",Q37="Impacto"),(AB35-(+AB35*T37)),IF(Q37="Probabilidad",AB36,""))),"")</f>
        <v/>
      </c>
      <c r="AC37" s="133"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4"/>
      <c r="AE37" s="135"/>
      <c r="AF37" s="136"/>
      <c r="AG37" s="137"/>
      <c r="AH37" s="137"/>
      <c r="AI37" s="135"/>
      <c r="AJ37" s="136"/>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39" customHeight="1" x14ac:dyDescent="0.3">
      <c r="A38" s="235"/>
      <c r="B38" s="216"/>
      <c r="C38" s="216"/>
      <c r="D38" s="216"/>
      <c r="E38" s="219"/>
      <c r="F38" s="216"/>
      <c r="G38" s="187"/>
      <c r="H38" s="190"/>
      <c r="I38" s="202"/>
      <c r="J38" s="205"/>
      <c r="K38" s="202">
        <f t="shared" ca="1" si="31"/>
        <v>0</v>
      </c>
      <c r="L38" s="190"/>
      <c r="M38" s="202"/>
      <c r="N38" s="199"/>
      <c r="O38" s="125">
        <v>5</v>
      </c>
      <c r="P38" s="126"/>
      <c r="Q38" s="127" t="str">
        <f t="shared" si="35"/>
        <v/>
      </c>
      <c r="R38" s="128"/>
      <c r="S38" s="128"/>
      <c r="T38" s="129" t="str">
        <f t="shared" si="32"/>
        <v/>
      </c>
      <c r="U38" s="128"/>
      <c r="V38" s="128"/>
      <c r="W38" s="128"/>
      <c r="X38" s="130" t="str">
        <f t="shared" si="36"/>
        <v/>
      </c>
      <c r="Y38" s="131" t="str">
        <f t="shared" si="1"/>
        <v/>
      </c>
      <c r="Z38" s="132" t="str">
        <f t="shared" si="33"/>
        <v/>
      </c>
      <c r="AA38" s="131" t="str">
        <f t="shared" si="3"/>
        <v/>
      </c>
      <c r="AB38" s="132" t="str">
        <f t="shared" si="37"/>
        <v/>
      </c>
      <c r="AC38" s="133" t="str">
        <f t="shared" ref="AC38:AC39" si="38">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4"/>
      <c r="AE38" s="135"/>
      <c r="AF38" s="136"/>
      <c r="AG38" s="137"/>
      <c r="AH38" s="137"/>
      <c r="AI38" s="135"/>
      <c r="AJ38" s="136"/>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39" customHeight="1" x14ac:dyDescent="0.3">
      <c r="A39" s="236"/>
      <c r="B39" s="217"/>
      <c r="C39" s="217"/>
      <c r="D39" s="217"/>
      <c r="E39" s="220"/>
      <c r="F39" s="217"/>
      <c r="G39" s="188"/>
      <c r="H39" s="191"/>
      <c r="I39" s="203"/>
      <c r="J39" s="206"/>
      <c r="K39" s="203">
        <f t="shared" ca="1" si="31"/>
        <v>0</v>
      </c>
      <c r="L39" s="191"/>
      <c r="M39" s="203"/>
      <c r="N39" s="200"/>
      <c r="O39" s="125">
        <v>6</v>
      </c>
      <c r="P39" s="126"/>
      <c r="Q39" s="127" t="str">
        <f t="shared" si="35"/>
        <v/>
      </c>
      <c r="R39" s="128"/>
      <c r="S39" s="128"/>
      <c r="T39" s="129" t="str">
        <f t="shared" si="32"/>
        <v/>
      </c>
      <c r="U39" s="128"/>
      <c r="V39" s="128"/>
      <c r="W39" s="128"/>
      <c r="X39" s="130" t="str">
        <f t="shared" si="36"/>
        <v/>
      </c>
      <c r="Y39" s="131" t="str">
        <f t="shared" si="1"/>
        <v/>
      </c>
      <c r="Z39" s="132" t="str">
        <f t="shared" si="33"/>
        <v/>
      </c>
      <c r="AA39" s="131" t="str">
        <f t="shared" si="3"/>
        <v/>
      </c>
      <c r="AB39" s="132" t="str">
        <f t="shared" si="37"/>
        <v/>
      </c>
      <c r="AC39" s="133" t="str">
        <f t="shared" si="38"/>
        <v/>
      </c>
      <c r="AD39" s="134"/>
      <c r="AE39" s="135"/>
      <c r="AF39" s="136"/>
      <c r="AG39" s="137"/>
      <c r="AH39" s="137"/>
      <c r="AI39" s="135"/>
      <c r="AJ39" s="136"/>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234">
        <v>6</v>
      </c>
      <c r="B40" s="215"/>
      <c r="C40" s="215"/>
      <c r="D40" s="215"/>
      <c r="E40" s="218"/>
      <c r="F40" s="215"/>
      <c r="G40" s="186"/>
      <c r="H40" s="189" t="str">
        <f>IF(G40&lt;=0,"",IF(G40&lt;=2,"Muy Baja",IF(G40&lt;=24,"Baja",IF(G40&lt;=500,"Media",IF(G40&lt;=5000,"Alta","Muy Alta")))))</f>
        <v/>
      </c>
      <c r="I40" s="201" t="str">
        <f>IF(H40="","",IF(H40="Muy Baja",0.2,IF(H40="Baja",0.4,IF(H40="Media",0.6,IF(H40="Alta",0.8,IF(H40="Muy Alta",1,))))))</f>
        <v/>
      </c>
      <c r="J40" s="204"/>
      <c r="K40" s="201">
        <f ca="1">IF(NOT(ISERROR(MATCH(J40,'Tabla Impacto'!$B$221:$B$223,0))),'Tabla Impacto'!$F$223&amp;"Por favor no seleccionar los criterios de impacto(Afectación Económica o presupuestal y Pérdida Reputacional)",J40)</f>
        <v>0</v>
      </c>
      <c r="L40" s="189" t="str">
        <f ca="1">IF(OR(K40='Tabla Impacto'!$C$11,K40='Tabla Impacto'!$D$11),"Leve",IF(OR(K40='Tabla Impacto'!$C$12,K40='Tabla Impacto'!$D$12),"Menor",IF(OR(K40='Tabla Impacto'!$C$13,K40='Tabla Impacto'!$D$13),"Moderado",IF(OR(K40='Tabla Impacto'!$C$14,K40='Tabla Impacto'!$D$14),"Mayor",IF(OR(K40='Tabla Impacto'!$C$15,K40='Tabla Impacto'!$D$15),"Catastrófico","")))))</f>
        <v/>
      </c>
      <c r="M40" s="201" t="str">
        <f ca="1">IF(L40="","",IF(L40="Leve",0.2,IF(L40="Menor",0.4,IF(L40="Moderado",0.6,IF(L40="Mayor",0.8,IF(L40="Catastrófico",1,))))))</f>
        <v/>
      </c>
      <c r="N40" s="198"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5">
        <v>1</v>
      </c>
      <c r="P40" s="126"/>
      <c r="Q40" s="127" t="str">
        <f>IF(OR(R40="Preventivo",R40="Detectivo"),"Probabilidad",IF(R40="Correctivo","Impacto",""))</f>
        <v/>
      </c>
      <c r="R40" s="128"/>
      <c r="S40" s="128"/>
      <c r="T40" s="129" t="str">
        <f>IF(AND(R40="Preventivo",S40="Automático"),"50%",IF(AND(R40="Preventivo",S40="Manual"),"40%",IF(AND(R40="Detectivo",S40="Automático"),"40%",IF(AND(R40="Detectivo",S40="Manual"),"30%",IF(AND(R40="Correctivo",S40="Automático"),"35%",IF(AND(R40="Correctivo",S40="Manual"),"25%",""))))))</f>
        <v/>
      </c>
      <c r="U40" s="128"/>
      <c r="V40" s="128"/>
      <c r="W40" s="128"/>
      <c r="X40" s="130" t="str">
        <f>IFERROR(IF(Q40="Probabilidad",(I40-(+I40*T40)),IF(Q40="Impacto",I40,"")),"")</f>
        <v/>
      </c>
      <c r="Y40" s="131" t="str">
        <f>IFERROR(IF(X40="","",IF(X40&lt;=0.2,"Muy Baja",IF(X40&lt;=0.4,"Baja",IF(X40&lt;=0.6,"Media",IF(X40&lt;=0.8,"Alta","Muy Alta"))))),"")</f>
        <v/>
      </c>
      <c r="Z40" s="132" t="str">
        <f>+X40</f>
        <v/>
      </c>
      <c r="AA40" s="131" t="str">
        <f>IFERROR(IF(AB40="","",IF(AB40&lt;=0.2,"Leve",IF(AB40&lt;=0.4,"Menor",IF(AB40&lt;=0.6,"Moderado",IF(AB40&lt;=0.8,"Mayor","Catastrófico"))))),"")</f>
        <v/>
      </c>
      <c r="AB40" s="132" t="str">
        <f>IFERROR(IF(Q40="Impacto",(M40-(+M40*T40)),IF(Q40="Probabilidad",M40,"")),"")</f>
        <v/>
      </c>
      <c r="AC40" s="133"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4"/>
      <c r="AE40" s="135"/>
      <c r="AF40" s="136"/>
      <c r="AG40" s="137"/>
      <c r="AH40" s="137"/>
      <c r="AI40" s="135"/>
      <c r="AJ40" s="136"/>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235"/>
      <c r="B41" s="216"/>
      <c r="C41" s="216"/>
      <c r="D41" s="216"/>
      <c r="E41" s="219"/>
      <c r="F41" s="216"/>
      <c r="G41" s="187"/>
      <c r="H41" s="190"/>
      <c r="I41" s="202"/>
      <c r="J41" s="205"/>
      <c r="K41" s="202">
        <f t="shared" ref="K41:K45" ca="1" si="39">IF(NOT(ISERROR(MATCH(J41,_xlfn.ANCHORARRAY(E52),0))),I54&amp;"Por favor no seleccionar los criterios de impacto",J41)</f>
        <v>0</v>
      </c>
      <c r="L41" s="190"/>
      <c r="M41" s="202"/>
      <c r="N41" s="199"/>
      <c r="O41" s="125">
        <v>2</v>
      </c>
      <c r="P41" s="126"/>
      <c r="Q41" s="127" t="str">
        <f>IF(OR(R41="Preventivo",R41="Detectivo"),"Probabilidad",IF(R41="Correctivo","Impacto",""))</f>
        <v/>
      </c>
      <c r="R41" s="128"/>
      <c r="S41" s="128"/>
      <c r="T41" s="129" t="str">
        <f t="shared" ref="T41:T45" si="40">IF(AND(R41="Preventivo",S41="Automático"),"50%",IF(AND(R41="Preventivo",S41="Manual"),"40%",IF(AND(R41="Detectivo",S41="Automático"),"40%",IF(AND(R41="Detectivo",S41="Manual"),"30%",IF(AND(R41="Correctivo",S41="Automático"),"35%",IF(AND(R41="Correctivo",S41="Manual"),"25%",""))))))</f>
        <v/>
      </c>
      <c r="U41" s="128"/>
      <c r="V41" s="128"/>
      <c r="W41" s="128"/>
      <c r="X41" s="130" t="str">
        <f>IFERROR(IF(AND(Q40="Probabilidad",Q41="Probabilidad"),(Z40-(+Z40*T41)),IF(Q41="Probabilidad",(I40-(+I40*T41)),IF(Q41="Impacto",Z40,""))),"")</f>
        <v/>
      </c>
      <c r="Y41" s="131" t="str">
        <f t="shared" si="1"/>
        <v/>
      </c>
      <c r="Z41" s="132" t="str">
        <f t="shared" ref="Z41:Z45" si="41">+X41</f>
        <v/>
      </c>
      <c r="AA41" s="131" t="str">
        <f t="shared" si="3"/>
        <v/>
      </c>
      <c r="AB41" s="132" t="str">
        <f>IFERROR(IF(AND(Q40="Impacto",Q41="Impacto"),(AB34-(+AB34*T41)),IF(Q41="Impacto",($M$40-(+$M$40*T41)),IF(Q41="Probabilidad",AB34,""))),"")</f>
        <v/>
      </c>
      <c r="AC41" s="133" t="str">
        <f t="shared" ref="AC41:AC42"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4"/>
      <c r="AE41" s="135"/>
      <c r="AF41" s="136"/>
      <c r="AG41" s="137"/>
      <c r="AH41" s="137"/>
      <c r="AI41" s="135"/>
      <c r="AJ41" s="136"/>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235"/>
      <c r="B42" s="216"/>
      <c r="C42" s="216"/>
      <c r="D42" s="216"/>
      <c r="E42" s="219"/>
      <c r="F42" s="216"/>
      <c r="G42" s="187"/>
      <c r="H42" s="190"/>
      <c r="I42" s="202"/>
      <c r="J42" s="205"/>
      <c r="K42" s="202">
        <f t="shared" ca="1" si="39"/>
        <v>0</v>
      </c>
      <c r="L42" s="190"/>
      <c r="M42" s="202"/>
      <c r="N42" s="199"/>
      <c r="O42" s="125">
        <v>3</v>
      </c>
      <c r="P42" s="138"/>
      <c r="Q42" s="127" t="str">
        <f>IF(OR(R42="Preventivo",R42="Detectivo"),"Probabilidad",IF(R42="Correctivo","Impacto",""))</f>
        <v/>
      </c>
      <c r="R42" s="128"/>
      <c r="S42" s="128"/>
      <c r="T42" s="129" t="str">
        <f t="shared" si="40"/>
        <v/>
      </c>
      <c r="U42" s="128"/>
      <c r="V42" s="128"/>
      <c r="W42" s="128"/>
      <c r="X42" s="130" t="str">
        <f>IFERROR(IF(AND(Q41="Probabilidad",Q42="Probabilidad"),(Z41-(+Z41*T42)),IF(AND(Q41="Impacto",Q42="Probabilidad"),(Z40-(+Z40*T42)),IF(Q42="Impacto",Z41,""))),"")</f>
        <v/>
      </c>
      <c r="Y42" s="131" t="str">
        <f t="shared" si="1"/>
        <v/>
      </c>
      <c r="Z42" s="132" t="str">
        <f t="shared" si="41"/>
        <v/>
      </c>
      <c r="AA42" s="131" t="str">
        <f t="shared" si="3"/>
        <v/>
      </c>
      <c r="AB42" s="132" t="str">
        <f>IFERROR(IF(AND(Q41="Impacto",Q42="Impacto"),(AB41-(+AB41*T42)),IF(AND(Q41="Probabilidad",Q42="Impacto"),(AB40-(+AB40*T42)),IF(Q42="Probabilidad",AB41,""))),"")</f>
        <v/>
      </c>
      <c r="AC42" s="133" t="str">
        <f t="shared" si="42"/>
        <v/>
      </c>
      <c r="AD42" s="134"/>
      <c r="AE42" s="135"/>
      <c r="AF42" s="136"/>
      <c r="AG42" s="137"/>
      <c r="AH42" s="137"/>
      <c r="AI42" s="135"/>
      <c r="AJ42" s="136"/>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235"/>
      <c r="B43" s="216"/>
      <c r="C43" s="216"/>
      <c r="D43" s="216"/>
      <c r="E43" s="219"/>
      <c r="F43" s="216"/>
      <c r="G43" s="187"/>
      <c r="H43" s="190"/>
      <c r="I43" s="202"/>
      <c r="J43" s="205"/>
      <c r="K43" s="202">
        <f t="shared" ca="1" si="39"/>
        <v>0</v>
      </c>
      <c r="L43" s="190"/>
      <c r="M43" s="202"/>
      <c r="N43" s="199"/>
      <c r="O43" s="125">
        <v>4</v>
      </c>
      <c r="P43" s="126"/>
      <c r="Q43" s="127" t="str">
        <f t="shared" ref="Q43:Q45" si="43">IF(OR(R43="Preventivo",R43="Detectivo"),"Probabilidad",IF(R43="Correctivo","Impacto",""))</f>
        <v/>
      </c>
      <c r="R43" s="128"/>
      <c r="S43" s="128"/>
      <c r="T43" s="129" t="str">
        <f t="shared" si="40"/>
        <v/>
      </c>
      <c r="U43" s="128"/>
      <c r="V43" s="128"/>
      <c r="W43" s="128"/>
      <c r="X43" s="130" t="str">
        <f t="shared" ref="X43:X45" si="44">IFERROR(IF(AND(Q42="Probabilidad",Q43="Probabilidad"),(Z42-(+Z42*T43)),IF(AND(Q42="Impacto",Q43="Probabilidad"),(Z41-(+Z41*T43)),IF(Q43="Impacto",Z42,""))),"")</f>
        <v/>
      </c>
      <c r="Y43" s="131" t="str">
        <f t="shared" si="1"/>
        <v/>
      </c>
      <c r="Z43" s="132" t="str">
        <f t="shared" si="41"/>
        <v/>
      </c>
      <c r="AA43" s="131" t="str">
        <f t="shared" si="3"/>
        <v/>
      </c>
      <c r="AB43" s="132" t="str">
        <f t="shared" ref="AB43:AB45" si="45">IFERROR(IF(AND(Q42="Impacto",Q43="Impacto"),(AB42-(+AB42*T43)),IF(AND(Q42="Probabilidad",Q43="Impacto"),(AB41-(+AB41*T43)),IF(Q43="Probabilidad",AB42,""))),"")</f>
        <v/>
      </c>
      <c r="AC43" s="133"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4"/>
      <c r="AE43" s="135"/>
      <c r="AF43" s="136"/>
      <c r="AG43" s="137"/>
      <c r="AH43" s="137"/>
      <c r="AI43" s="135"/>
      <c r="AJ43" s="136"/>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235"/>
      <c r="B44" s="216"/>
      <c r="C44" s="216"/>
      <c r="D44" s="216"/>
      <c r="E44" s="219"/>
      <c r="F44" s="216"/>
      <c r="G44" s="187"/>
      <c r="H44" s="190"/>
      <c r="I44" s="202"/>
      <c r="J44" s="205"/>
      <c r="K44" s="202">
        <f t="shared" ca="1" si="39"/>
        <v>0</v>
      </c>
      <c r="L44" s="190"/>
      <c r="M44" s="202"/>
      <c r="N44" s="199"/>
      <c r="O44" s="125">
        <v>5</v>
      </c>
      <c r="P44" s="126"/>
      <c r="Q44" s="127" t="str">
        <f t="shared" si="43"/>
        <v/>
      </c>
      <c r="R44" s="128"/>
      <c r="S44" s="128"/>
      <c r="T44" s="129" t="str">
        <f t="shared" si="40"/>
        <v/>
      </c>
      <c r="U44" s="128"/>
      <c r="V44" s="128"/>
      <c r="W44" s="128"/>
      <c r="X44" s="130" t="str">
        <f t="shared" si="44"/>
        <v/>
      </c>
      <c r="Y44" s="131" t="str">
        <f t="shared" si="1"/>
        <v/>
      </c>
      <c r="Z44" s="132" t="str">
        <f t="shared" si="41"/>
        <v/>
      </c>
      <c r="AA44" s="131" t="str">
        <f t="shared" si="3"/>
        <v/>
      </c>
      <c r="AB44" s="132" t="str">
        <f t="shared" si="45"/>
        <v/>
      </c>
      <c r="AC44" s="133" t="str">
        <f t="shared" ref="AC44"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4"/>
      <c r="AE44" s="135"/>
      <c r="AF44" s="136"/>
      <c r="AG44" s="137"/>
      <c r="AH44" s="137"/>
      <c r="AI44" s="135"/>
      <c r="AJ44" s="136"/>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236"/>
      <c r="B45" s="217"/>
      <c r="C45" s="217"/>
      <c r="D45" s="217"/>
      <c r="E45" s="220"/>
      <c r="F45" s="217"/>
      <c r="G45" s="188"/>
      <c r="H45" s="191"/>
      <c r="I45" s="203"/>
      <c r="J45" s="206"/>
      <c r="K45" s="203">
        <f t="shared" ca="1" si="39"/>
        <v>0</v>
      </c>
      <c r="L45" s="191"/>
      <c r="M45" s="203"/>
      <c r="N45" s="200"/>
      <c r="O45" s="125">
        <v>6</v>
      </c>
      <c r="P45" s="126"/>
      <c r="Q45" s="127" t="str">
        <f t="shared" si="43"/>
        <v/>
      </c>
      <c r="R45" s="128"/>
      <c r="S45" s="128"/>
      <c r="T45" s="129" t="str">
        <f t="shared" si="40"/>
        <v/>
      </c>
      <c r="U45" s="128"/>
      <c r="V45" s="128"/>
      <c r="W45" s="128"/>
      <c r="X45" s="130" t="str">
        <f t="shared" si="44"/>
        <v/>
      </c>
      <c r="Y45" s="131" t="str">
        <f t="shared" si="1"/>
        <v/>
      </c>
      <c r="Z45" s="132" t="str">
        <f t="shared" si="41"/>
        <v/>
      </c>
      <c r="AA45" s="131" t="str">
        <f>IFERROR(IF(AB45="","",IF(AB45&lt;=0.2,"Leve",IF(AB45&lt;=0.4,"Menor",IF(AB45&lt;=0.6,"Moderado",IF(AB45&lt;=0.8,"Mayor","Catastrófico"))))),"")</f>
        <v/>
      </c>
      <c r="AB45" s="132" t="str">
        <f t="shared" si="45"/>
        <v/>
      </c>
      <c r="AC45" s="133"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4"/>
      <c r="AE45" s="135"/>
      <c r="AF45" s="136"/>
      <c r="AG45" s="137"/>
      <c r="AH45" s="137"/>
      <c r="AI45" s="135"/>
      <c r="AJ45" s="136"/>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234">
        <v>7</v>
      </c>
      <c r="B46" s="215"/>
      <c r="C46" s="215"/>
      <c r="D46" s="215"/>
      <c r="E46" s="218"/>
      <c r="F46" s="215"/>
      <c r="G46" s="186"/>
      <c r="H46" s="189" t="str">
        <f>IF(G46&lt;=0,"",IF(G46&lt;=2,"Muy Baja",IF(G46&lt;=24,"Baja",IF(G46&lt;=500,"Media",IF(G46&lt;=5000,"Alta","Muy Alta")))))</f>
        <v/>
      </c>
      <c r="I46" s="201" t="str">
        <f>IF(H46="","",IF(H46="Muy Baja",0.2,IF(H46="Baja",0.4,IF(H46="Media",0.6,IF(H46="Alta",0.8,IF(H46="Muy Alta",1,))))))</f>
        <v/>
      </c>
      <c r="J46" s="204"/>
      <c r="K46" s="201">
        <f ca="1">IF(NOT(ISERROR(MATCH(J46,'Tabla Impacto'!$B$221:$B$223,0))),'Tabla Impacto'!$F$223&amp;"Por favor no seleccionar los criterios de impacto(Afectación Económica o presupuestal y Pérdida Reputacional)",J46)</f>
        <v>0</v>
      </c>
      <c r="L46" s="189" t="str">
        <f ca="1">IF(OR(K46='Tabla Impacto'!$C$11,K46='Tabla Impacto'!$D$11),"Leve",IF(OR(K46='Tabla Impacto'!$C$12,K46='Tabla Impacto'!$D$12),"Menor",IF(OR(K46='Tabla Impacto'!$C$13,K46='Tabla Impacto'!$D$13),"Moderado",IF(OR(K46='Tabla Impacto'!$C$14,K46='Tabla Impacto'!$D$14),"Mayor",IF(OR(K46='Tabla Impacto'!$C$15,K46='Tabla Impacto'!$D$15),"Catastrófico","")))))</f>
        <v/>
      </c>
      <c r="M46" s="201" t="str">
        <f ca="1">IF(L46="","",IF(L46="Leve",0.2,IF(L46="Menor",0.4,IF(L46="Moderado",0.6,IF(L46="Mayor",0.8,IF(L46="Catastrófico",1,))))))</f>
        <v/>
      </c>
      <c r="N46" s="198"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5">
        <v>1</v>
      </c>
      <c r="P46" s="126"/>
      <c r="Q46" s="127" t="str">
        <f>IF(OR(R46="Preventivo",R46="Detectivo"),"Probabilidad",IF(R46="Correctivo","Impacto",""))</f>
        <v/>
      </c>
      <c r="R46" s="128"/>
      <c r="S46" s="128"/>
      <c r="T46" s="129" t="str">
        <f>IF(AND(R46="Preventivo",S46="Automático"),"50%",IF(AND(R46="Preventivo",S46="Manual"),"40%",IF(AND(R46="Detectivo",S46="Automático"),"40%",IF(AND(R46="Detectivo",S46="Manual"),"30%",IF(AND(R46="Correctivo",S46="Automático"),"35%",IF(AND(R46="Correctivo",S46="Manual"),"25%",""))))))</f>
        <v/>
      </c>
      <c r="U46" s="128"/>
      <c r="V46" s="128"/>
      <c r="W46" s="128"/>
      <c r="X46" s="130" t="str">
        <f>IFERROR(IF(Q46="Probabilidad",(I46-(+I46*T46)),IF(Q46="Impacto",I46,"")),"")</f>
        <v/>
      </c>
      <c r="Y46" s="131" t="str">
        <f>IFERROR(IF(X46="","",IF(X46&lt;=0.2,"Muy Baja",IF(X46&lt;=0.4,"Baja",IF(X46&lt;=0.6,"Media",IF(X46&lt;=0.8,"Alta","Muy Alta"))))),"")</f>
        <v/>
      </c>
      <c r="Z46" s="132" t="str">
        <f>+X46</f>
        <v/>
      </c>
      <c r="AA46" s="131" t="str">
        <f>IFERROR(IF(AB46="","",IF(AB46&lt;=0.2,"Leve",IF(AB46&lt;=0.4,"Menor",IF(AB46&lt;=0.6,"Moderado",IF(AB46&lt;=0.8,"Mayor","Catastrófico"))))),"")</f>
        <v/>
      </c>
      <c r="AB46" s="132" t="str">
        <f>IFERROR(IF(Q46="Impacto",(M46-(+M46*T46)),IF(Q46="Probabilidad",M46,"")),"")</f>
        <v/>
      </c>
      <c r="AC46" s="133"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4"/>
      <c r="AE46" s="135"/>
      <c r="AF46" s="136"/>
      <c r="AG46" s="137"/>
      <c r="AH46" s="137"/>
      <c r="AI46" s="135"/>
      <c r="AJ46" s="136"/>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235"/>
      <c r="B47" s="216"/>
      <c r="C47" s="216"/>
      <c r="D47" s="216"/>
      <c r="E47" s="219"/>
      <c r="F47" s="216"/>
      <c r="G47" s="187"/>
      <c r="H47" s="190"/>
      <c r="I47" s="202"/>
      <c r="J47" s="205"/>
      <c r="K47" s="202">
        <f t="shared" ref="K47:K51" ca="1" si="47">IF(NOT(ISERROR(MATCH(J47,_xlfn.ANCHORARRAY(E58),0))),I60&amp;"Por favor no seleccionar los criterios de impacto",J47)</f>
        <v>0</v>
      </c>
      <c r="L47" s="190"/>
      <c r="M47" s="202"/>
      <c r="N47" s="199"/>
      <c r="O47" s="125">
        <v>2</v>
      </c>
      <c r="P47" s="126"/>
      <c r="Q47" s="127" t="str">
        <f>IF(OR(R47="Preventivo",R47="Detectivo"),"Probabilidad",IF(R47="Correctivo","Impacto",""))</f>
        <v/>
      </c>
      <c r="R47" s="128"/>
      <c r="S47" s="128"/>
      <c r="T47" s="129" t="str">
        <f t="shared" ref="T47:T51" si="48">IF(AND(R47="Preventivo",S47="Automático"),"50%",IF(AND(R47="Preventivo",S47="Manual"),"40%",IF(AND(R47="Detectivo",S47="Automático"),"40%",IF(AND(R47="Detectivo",S47="Manual"),"30%",IF(AND(R47="Correctivo",S47="Automático"),"35%",IF(AND(R47="Correctivo",S47="Manual"),"25%",""))))))</f>
        <v/>
      </c>
      <c r="U47" s="128"/>
      <c r="V47" s="128"/>
      <c r="W47" s="128"/>
      <c r="X47" s="130" t="str">
        <f>IFERROR(IF(AND(Q46="Probabilidad",Q47="Probabilidad"),(Z46-(+Z46*T47)),IF(Q47="Probabilidad",(I46-(+I46*T47)),IF(Q47="Impacto",Z46,""))),"")</f>
        <v/>
      </c>
      <c r="Y47" s="131" t="str">
        <f t="shared" si="1"/>
        <v/>
      </c>
      <c r="Z47" s="132" t="str">
        <f t="shared" ref="Z47:Z51" si="49">+X47</f>
        <v/>
      </c>
      <c r="AA47" s="131" t="str">
        <f t="shared" si="3"/>
        <v/>
      </c>
      <c r="AB47" s="132" t="str">
        <f>IFERROR(IF(AND(Q46="Impacto",Q47="Impacto"),(AB40-(+AB40*T47)),IF(Q47="Impacto",($M$46-(+$M$46*T47)),IF(Q47="Probabilidad",AB40,""))),"")</f>
        <v/>
      </c>
      <c r="AC47" s="133" t="str">
        <f t="shared" ref="AC47:AC48" si="5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4"/>
      <c r="AE47" s="135"/>
      <c r="AF47" s="136"/>
      <c r="AG47" s="137"/>
      <c r="AH47" s="137"/>
      <c r="AI47" s="135"/>
      <c r="AJ47" s="136"/>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235"/>
      <c r="B48" s="216"/>
      <c r="C48" s="216"/>
      <c r="D48" s="216"/>
      <c r="E48" s="219"/>
      <c r="F48" s="216"/>
      <c r="G48" s="187"/>
      <c r="H48" s="190"/>
      <c r="I48" s="202"/>
      <c r="J48" s="205"/>
      <c r="K48" s="202">
        <f t="shared" ca="1" si="47"/>
        <v>0</v>
      </c>
      <c r="L48" s="190"/>
      <c r="M48" s="202"/>
      <c r="N48" s="199"/>
      <c r="O48" s="125">
        <v>3</v>
      </c>
      <c r="P48" s="138"/>
      <c r="Q48" s="127" t="str">
        <f>IF(OR(R48="Preventivo",R48="Detectivo"),"Probabilidad",IF(R48="Correctivo","Impacto",""))</f>
        <v/>
      </c>
      <c r="R48" s="128"/>
      <c r="S48" s="128"/>
      <c r="T48" s="129" t="str">
        <f t="shared" si="48"/>
        <v/>
      </c>
      <c r="U48" s="128"/>
      <c r="V48" s="128"/>
      <c r="W48" s="128"/>
      <c r="X48" s="130" t="str">
        <f>IFERROR(IF(AND(Q47="Probabilidad",Q48="Probabilidad"),(Z47-(+Z47*T48)),IF(AND(Q47="Impacto",Q48="Probabilidad"),(Z46-(+Z46*T48)),IF(Q48="Impacto",Z47,""))),"")</f>
        <v/>
      </c>
      <c r="Y48" s="131" t="str">
        <f t="shared" si="1"/>
        <v/>
      </c>
      <c r="Z48" s="132" t="str">
        <f t="shared" si="49"/>
        <v/>
      </c>
      <c r="AA48" s="131" t="str">
        <f t="shared" si="3"/>
        <v/>
      </c>
      <c r="AB48" s="132" t="str">
        <f>IFERROR(IF(AND(Q47="Impacto",Q48="Impacto"),(AB47-(+AB47*T48)),IF(AND(Q47="Probabilidad",Q48="Impacto"),(AB46-(+AB46*T48)),IF(Q48="Probabilidad",AB47,""))),"")</f>
        <v/>
      </c>
      <c r="AC48" s="133" t="str">
        <f t="shared" si="50"/>
        <v/>
      </c>
      <c r="AD48" s="134"/>
      <c r="AE48" s="135"/>
      <c r="AF48" s="136"/>
      <c r="AG48" s="137"/>
      <c r="AH48" s="137"/>
      <c r="AI48" s="135"/>
      <c r="AJ48" s="136"/>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235"/>
      <c r="B49" s="216"/>
      <c r="C49" s="216"/>
      <c r="D49" s="216"/>
      <c r="E49" s="219"/>
      <c r="F49" s="216"/>
      <c r="G49" s="187"/>
      <c r="H49" s="190"/>
      <c r="I49" s="202"/>
      <c r="J49" s="205"/>
      <c r="K49" s="202">
        <f t="shared" ca="1" si="47"/>
        <v>0</v>
      </c>
      <c r="L49" s="190"/>
      <c r="M49" s="202"/>
      <c r="N49" s="199"/>
      <c r="O49" s="125">
        <v>4</v>
      </c>
      <c r="P49" s="126"/>
      <c r="Q49" s="127" t="str">
        <f t="shared" ref="Q49:Q51" si="51">IF(OR(R49="Preventivo",R49="Detectivo"),"Probabilidad",IF(R49="Correctivo","Impacto",""))</f>
        <v/>
      </c>
      <c r="R49" s="128"/>
      <c r="S49" s="128"/>
      <c r="T49" s="129" t="str">
        <f t="shared" si="48"/>
        <v/>
      </c>
      <c r="U49" s="128"/>
      <c r="V49" s="128"/>
      <c r="W49" s="128"/>
      <c r="X49" s="130" t="str">
        <f t="shared" ref="X49:X51" si="52">IFERROR(IF(AND(Q48="Probabilidad",Q49="Probabilidad"),(Z48-(+Z48*T49)),IF(AND(Q48="Impacto",Q49="Probabilidad"),(Z47-(+Z47*T49)),IF(Q49="Impacto",Z48,""))),"")</f>
        <v/>
      </c>
      <c r="Y49" s="131" t="str">
        <f t="shared" si="1"/>
        <v/>
      </c>
      <c r="Z49" s="132" t="str">
        <f t="shared" si="49"/>
        <v/>
      </c>
      <c r="AA49" s="131" t="str">
        <f t="shared" si="3"/>
        <v/>
      </c>
      <c r="AB49" s="132" t="str">
        <f t="shared" ref="AB49:AB51" si="53">IFERROR(IF(AND(Q48="Impacto",Q49="Impacto"),(AB48-(+AB48*T49)),IF(AND(Q48="Probabilidad",Q49="Impacto"),(AB47-(+AB47*T49)),IF(Q49="Probabilidad",AB48,""))),"")</f>
        <v/>
      </c>
      <c r="AC49" s="133"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4"/>
      <c r="AE49" s="135"/>
      <c r="AF49" s="136"/>
      <c r="AG49" s="137"/>
      <c r="AH49" s="137"/>
      <c r="AI49" s="135"/>
      <c r="AJ49" s="136"/>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235"/>
      <c r="B50" s="216"/>
      <c r="C50" s="216"/>
      <c r="D50" s="216"/>
      <c r="E50" s="219"/>
      <c r="F50" s="216"/>
      <c r="G50" s="187"/>
      <c r="H50" s="190"/>
      <c r="I50" s="202"/>
      <c r="J50" s="205"/>
      <c r="K50" s="202">
        <f t="shared" ca="1" si="47"/>
        <v>0</v>
      </c>
      <c r="L50" s="190"/>
      <c r="M50" s="202"/>
      <c r="N50" s="199"/>
      <c r="O50" s="125">
        <v>5</v>
      </c>
      <c r="P50" s="126"/>
      <c r="Q50" s="127" t="str">
        <f t="shared" si="51"/>
        <v/>
      </c>
      <c r="R50" s="128"/>
      <c r="S50" s="128"/>
      <c r="T50" s="129" t="str">
        <f t="shared" si="48"/>
        <v/>
      </c>
      <c r="U50" s="128"/>
      <c r="V50" s="128"/>
      <c r="W50" s="128"/>
      <c r="X50" s="130" t="str">
        <f t="shared" si="52"/>
        <v/>
      </c>
      <c r="Y50" s="131" t="str">
        <f t="shared" si="1"/>
        <v/>
      </c>
      <c r="Z50" s="132" t="str">
        <f t="shared" si="49"/>
        <v/>
      </c>
      <c r="AA50" s="131" t="str">
        <f t="shared" si="3"/>
        <v/>
      </c>
      <c r="AB50" s="132" t="str">
        <f t="shared" si="53"/>
        <v/>
      </c>
      <c r="AC50" s="133" t="str">
        <f t="shared" ref="AC50:AC51" si="5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4"/>
      <c r="AE50" s="135"/>
      <c r="AF50" s="136"/>
      <c r="AG50" s="137"/>
      <c r="AH50" s="137"/>
      <c r="AI50" s="135"/>
      <c r="AJ50" s="136"/>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236"/>
      <c r="B51" s="217"/>
      <c r="C51" s="217"/>
      <c r="D51" s="217"/>
      <c r="E51" s="220"/>
      <c r="F51" s="217"/>
      <c r="G51" s="188"/>
      <c r="H51" s="191"/>
      <c r="I51" s="203"/>
      <c r="J51" s="206"/>
      <c r="K51" s="203">
        <f t="shared" ca="1" si="47"/>
        <v>0</v>
      </c>
      <c r="L51" s="191"/>
      <c r="M51" s="203"/>
      <c r="N51" s="200"/>
      <c r="O51" s="125">
        <v>6</v>
      </c>
      <c r="P51" s="126"/>
      <c r="Q51" s="127" t="str">
        <f t="shared" si="51"/>
        <v/>
      </c>
      <c r="R51" s="128"/>
      <c r="S51" s="128"/>
      <c r="T51" s="129" t="str">
        <f t="shared" si="48"/>
        <v/>
      </c>
      <c r="U51" s="128"/>
      <c r="V51" s="128"/>
      <c r="W51" s="128"/>
      <c r="X51" s="130" t="str">
        <f t="shared" si="52"/>
        <v/>
      </c>
      <c r="Y51" s="131" t="str">
        <f t="shared" si="1"/>
        <v/>
      </c>
      <c r="Z51" s="132" t="str">
        <f t="shared" si="49"/>
        <v/>
      </c>
      <c r="AA51" s="131" t="str">
        <f t="shared" si="3"/>
        <v/>
      </c>
      <c r="AB51" s="132" t="str">
        <f t="shared" si="53"/>
        <v/>
      </c>
      <c r="AC51" s="133" t="str">
        <f t="shared" si="54"/>
        <v/>
      </c>
      <c r="AD51" s="134"/>
      <c r="AE51" s="135"/>
      <c r="AF51" s="136"/>
      <c r="AG51" s="137"/>
      <c r="AH51" s="137"/>
      <c r="AI51" s="135"/>
      <c r="AJ51" s="136"/>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234">
        <v>8</v>
      </c>
      <c r="B52" s="215"/>
      <c r="C52" s="215"/>
      <c r="D52" s="215"/>
      <c r="E52" s="218"/>
      <c r="F52" s="215"/>
      <c r="G52" s="186"/>
      <c r="H52" s="189" t="str">
        <f>IF(G52&lt;=0,"",IF(G52&lt;=2,"Muy Baja",IF(G52&lt;=24,"Baja",IF(G52&lt;=500,"Media",IF(G52&lt;=5000,"Alta","Muy Alta")))))</f>
        <v/>
      </c>
      <c r="I52" s="201" t="str">
        <f>IF(H52="","",IF(H52="Muy Baja",0.2,IF(H52="Baja",0.4,IF(H52="Media",0.6,IF(H52="Alta",0.8,IF(H52="Muy Alta",1,))))))</f>
        <v/>
      </c>
      <c r="J52" s="204"/>
      <c r="K52" s="201">
        <f ca="1">IF(NOT(ISERROR(MATCH(J52,'Tabla Impacto'!$B$221:$B$223,0))),'Tabla Impacto'!$F$223&amp;"Por favor no seleccionar los criterios de impacto(Afectación Económica o presupuestal y Pérdida Reputacional)",J52)</f>
        <v>0</v>
      </c>
      <c r="L52" s="189" t="str">
        <f ca="1">IF(OR(K52='Tabla Impacto'!$C$11,K52='Tabla Impacto'!$D$11),"Leve",IF(OR(K52='Tabla Impacto'!$C$12,K52='Tabla Impacto'!$D$12),"Menor",IF(OR(K52='Tabla Impacto'!$C$13,K52='Tabla Impacto'!$D$13),"Moderado",IF(OR(K52='Tabla Impacto'!$C$14,K52='Tabla Impacto'!$D$14),"Mayor",IF(OR(K52='Tabla Impacto'!$C$15,K52='Tabla Impacto'!$D$15),"Catastrófico","")))))</f>
        <v/>
      </c>
      <c r="M52" s="201" t="str">
        <f ca="1">IF(L52="","",IF(L52="Leve",0.2,IF(L52="Menor",0.4,IF(L52="Moderado",0.6,IF(L52="Mayor",0.8,IF(L52="Catastrófico",1,))))))</f>
        <v/>
      </c>
      <c r="N52" s="198"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5">
        <v>1</v>
      </c>
      <c r="P52" s="126"/>
      <c r="Q52" s="127" t="str">
        <f>IF(OR(R52="Preventivo",R52="Detectivo"),"Probabilidad",IF(R52="Correctivo","Impacto",""))</f>
        <v/>
      </c>
      <c r="R52" s="128"/>
      <c r="S52" s="128"/>
      <c r="T52" s="129" t="str">
        <f>IF(AND(R52="Preventivo",S52="Automático"),"50%",IF(AND(R52="Preventivo",S52="Manual"),"40%",IF(AND(R52="Detectivo",S52="Automático"),"40%",IF(AND(R52="Detectivo",S52="Manual"),"30%",IF(AND(R52="Correctivo",S52="Automático"),"35%",IF(AND(R52="Correctivo",S52="Manual"),"25%",""))))))</f>
        <v/>
      </c>
      <c r="U52" s="128"/>
      <c r="V52" s="128"/>
      <c r="W52" s="128"/>
      <c r="X52" s="130" t="str">
        <f>IFERROR(IF(Q52="Probabilidad",(I52-(+I52*T52)),IF(Q52="Impacto",I52,"")),"")</f>
        <v/>
      </c>
      <c r="Y52" s="131" t="str">
        <f>IFERROR(IF(X52="","",IF(X52&lt;=0.2,"Muy Baja",IF(X52&lt;=0.4,"Baja",IF(X52&lt;=0.6,"Media",IF(X52&lt;=0.8,"Alta","Muy Alta"))))),"")</f>
        <v/>
      </c>
      <c r="Z52" s="132" t="str">
        <f>+X52</f>
        <v/>
      </c>
      <c r="AA52" s="131" t="str">
        <f>IFERROR(IF(AB52="","",IF(AB52&lt;=0.2,"Leve",IF(AB52&lt;=0.4,"Menor",IF(AB52&lt;=0.6,"Moderado",IF(AB52&lt;=0.8,"Mayor","Catastrófico"))))),"")</f>
        <v/>
      </c>
      <c r="AB52" s="132" t="str">
        <f>IFERROR(IF(Q52="Impacto",(M52-(+M52*T52)),IF(Q52="Probabilidad",M52,"")),"")</f>
        <v/>
      </c>
      <c r="AC52" s="133"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4"/>
      <c r="AE52" s="135"/>
      <c r="AF52" s="136"/>
      <c r="AG52" s="137"/>
      <c r="AH52" s="137"/>
      <c r="AI52" s="135"/>
      <c r="AJ52" s="136"/>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235"/>
      <c r="B53" s="216"/>
      <c r="C53" s="216"/>
      <c r="D53" s="216"/>
      <c r="E53" s="219"/>
      <c r="F53" s="216"/>
      <c r="G53" s="187"/>
      <c r="H53" s="190"/>
      <c r="I53" s="202"/>
      <c r="J53" s="205"/>
      <c r="K53" s="202">
        <f ca="1">IF(NOT(ISERROR(MATCH(J53,_xlfn.ANCHORARRAY(E64),0))),I66&amp;"Por favor no seleccionar los criterios de impacto",J53)</f>
        <v>0</v>
      </c>
      <c r="L53" s="190"/>
      <c r="M53" s="202"/>
      <c r="N53" s="199"/>
      <c r="O53" s="125">
        <v>2</v>
      </c>
      <c r="P53" s="126"/>
      <c r="Q53" s="127" t="str">
        <f>IF(OR(R53="Preventivo",R53="Detectivo"),"Probabilidad",IF(R53="Correctivo","Impacto",""))</f>
        <v/>
      </c>
      <c r="R53" s="128"/>
      <c r="S53" s="128"/>
      <c r="T53" s="129" t="str">
        <f t="shared" ref="T53:T57" si="55">IF(AND(R53="Preventivo",S53="Automático"),"50%",IF(AND(R53="Preventivo",S53="Manual"),"40%",IF(AND(R53="Detectivo",S53="Automático"),"40%",IF(AND(R53="Detectivo",S53="Manual"),"30%",IF(AND(R53="Correctivo",S53="Automático"),"35%",IF(AND(R53="Correctivo",S53="Manual"),"25%",""))))))</f>
        <v/>
      </c>
      <c r="U53" s="128"/>
      <c r="V53" s="128"/>
      <c r="W53" s="128"/>
      <c r="X53" s="130" t="str">
        <f>IFERROR(IF(AND(Q52="Probabilidad",Q53="Probabilidad"),(Z52-(+Z52*T53)),IF(Q53="Probabilidad",(I52-(+I52*T53)),IF(Q53="Impacto",Z52,""))),"")</f>
        <v/>
      </c>
      <c r="Y53" s="131" t="str">
        <f t="shared" si="1"/>
        <v/>
      </c>
      <c r="Z53" s="132" t="str">
        <f t="shared" ref="Z53:Z57" si="56">+X53</f>
        <v/>
      </c>
      <c r="AA53" s="131" t="str">
        <f t="shared" si="3"/>
        <v/>
      </c>
      <c r="AB53" s="132" t="str">
        <f>IFERROR(IF(AND(Q52="Impacto",Q53="Impacto"),(AB46-(+AB46*T53)),IF(Q53="Impacto",($M$52-(+$M$52*T53)),IF(Q53="Probabilidad",AB46,""))),"")</f>
        <v/>
      </c>
      <c r="AC53" s="133" t="str">
        <f t="shared" ref="AC53:AC54"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4"/>
      <c r="AE53" s="135"/>
      <c r="AF53" s="136"/>
      <c r="AG53" s="137"/>
      <c r="AH53" s="137"/>
      <c r="AI53" s="135"/>
      <c r="AJ53" s="136"/>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235"/>
      <c r="B54" s="216"/>
      <c r="C54" s="216"/>
      <c r="D54" s="216"/>
      <c r="E54" s="219"/>
      <c r="F54" s="216"/>
      <c r="G54" s="187"/>
      <c r="H54" s="190"/>
      <c r="I54" s="202"/>
      <c r="J54" s="205"/>
      <c r="K54" s="202">
        <f ca="1">IF(NOT(ISERROR(MATCH(J54,_xlfn.ANCHORARRAY(E65),0))),I67&amp;"Por favor no seleccionar los criterios de impacto",J54)</f>
        <v>0</v>
      </c>
      <c r="L54" s="190"/>
      <c r="M54" s="202"/>
      <c r="N54" s="199"/>
      <c r="O54" s="125">
        <v>3</v>
      </c>
      <c r="P54" s="138"/>
      <c r="Q54" s="127" t="str">
        <f>IF(OR(R54="Preventivo",R54="Detectivo"),"Probabilidad",IF(R54="Correctivo","Impacto",""))</f>
        <v/>
      </c>
      <c r="R54" s="128"/>
      <c r="S54" s="128"/>
      <c r="T54" s="129" t="str">
        <f t="shared" si="55"/>
        <v/>
      </c>
      <c r="U54" s="128"/>
      <c r="V54" s="128"/>
      <c r="W54" s="128"/>
      <c r="X54" s="130" t="str">
        <f>IFERROR(IF(AND(Q53="Probabilidad",Q54="Probabilidad"),(Z53-(+Z53*T54)),IF(AND(Q53="Impacto",Q54="Probabilidad"),(Z52-(+Z52*T54)),IF(Q54="Impacto",Z53,""))),"")</f>
        <v/>
      </c>
      <c r="Y54" s="131" t="str">
        <f t="shared" si="1"/>
        <v/>
      </c>
      <c r="Z54" s="132" t="str">
        <f t="shared" si="56"/>
        <v/>
      </c>
      <c r="AA54" s="131" t="str">
        <f t="shared" si="3"/>
        <v/>
      </c>
      <c r="AB54" s="132" t="str">
        <f>IFERROR(IF(AND(Q53="Impacto",Q54="Impacto"),(AB53-(+AB53*T54)),IF(AND(Q53="Probabilidad",Q54="Impacto"),(AB52-(+AB52*T54)),IF(Q54="Probabilidad",AB53,""))),"")</f>
        <v/>
      </c>
      <c r="AC54" s="133" t="str">
        <f t="shared" si="57"/>
        <v/>
      </c>
      <c r="AD54" s="134"/>
      <c r="AE54" s="135"/>
      <c r="AF54" s="136"/>
      <c r="AG54" s="137"/>
      <c r="AH54" s="137"/>
      <c r="AI54" s="135"/>
      <c r="AJ54" s="136"/>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235"/>
      <c r="B55" s="216"/>
      <c r="C55" s="216"/>
      <c r="D55" s="216"/>
      <c r="E55" s="219"/>
      <c r="F55" s="216"/>
      <c r="G55" s="187"/>
      <c r="H55" s="190"/>
      <c r="I55" s="202"/>
      <c r="J55" s="205"/>
      <c r="K55" s="202">
        <f ca="1">IF(NOT(ISERROR(MATCH(J55,_xlfn.ANCHORARRAY(E66),0))),I68&amp;"Por favor no seleccionar los criterios de impacto",J55)</f>
        <v>0</v>
      </c>
      <c r="L55" s="190"/>
      <c r="M55" s="202"/>
      <c r="N55" s="199"/>
      <c r="O55" s="125">
        <v>4</v>
      </c>
      <c r="P55" s="126"/>
      <c r="Q55" s="127" t="str">
        <f t="shared" ref="Q55:Q57" si="58">IF(OR(R55="Preventivo",R55="Detectivo"),"Probabilidad",IF(R55="Correctivo","Impacto",""))</f>
        <v/>
      </c>
      <c r="R55" s="128"/>
      <c r="S55" s="128"/>
      <c r="T55" s="129" t="str">
        <f t="shared" si="55"/>
        <v/>
      </c>
      <c r="U55" s="128"/>
      <c r="V55" s="128"/>
      <c r="W55" s="128"/>
      <c r="X55" s="130" t="str">
        <f t="shared" ref="X55:X57" si="59">IFERROR(IF(AND(Q54="Probabilidad",Q55="Probabilidad"),(Z54-(+Z54*T55)),IF(AND(Q54="Impacto",Q55="Probabilidad"),(Z53-(+Z53*T55)),IF(Q55="Impacto",Z54,""))),"")</f>
        <v/>
      </c>
      <c r="Y55" s="131" t="str">
        <f t="shared" si="1"/>
        <v/>
      </c>
      <c r="Z55" s="132" t="str">
        <f t="shared" si="56"/>
        <v/>
      </c>
      <c r="AA55" s="131" t="str">
        <f t="shared" si="3"/>
        <v/>
      </c>
      <c r="AB55" s="132" t="str">
        <f t="shared" ref="AB55:AB57" si="60">IFERROR(IF(AND(Q54="Impacto",Q55="Impacto"),(AB54-(+AB54*T55)),IF(AND(Q54="Probabilidad",Q55="Impacto"),(AB53-(+AB53*T55)),IF(Q55="Probabilidad",AB54,""))),"")</f>
        <v/>
      </c>
      <c r="AC55" s="133"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4"/>
      <c r="AE55" s="135"/>
      <c r="AF55" s="136"/>
      <c r="AG55" s="137"/>
      <c r="AH55" s="137"/>
      <c r="AI55" s="135"/>
      <c r="AJ55" s="136"/>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235"/>
      <c r="B56" s="216"/>
      <c r="C56" s="216"/>
      <c r="D56" s="216"/>
      <c r="E56" s="219"/>
      <c r="F56" s="216"/>
      <c r="G56" s="187"/>
      <c r="H56" s="190"/>
      <c r="I56" s="202"/>
      <c r="J56" s="205"/>
      <c r="K56" s="202">
        <f ca="1">IF(NOT(ISERROR(MATCH(J56,_xlfn.ANCHORARRAY(E67),0))),I69&amp;"Por favor no seleccionar los criterios de impacto",J56)</f>
        <v>0</v>
      </c>
      <c r="L56" s="190"/>
      <c r="M56" s="202"/>
      <c r="N56" s="199"/>
      <c r="O56" s="125">
        <v>5</v>
      </c>
      <c r="P56" s="126"/>
      <c r="Q56" s="127" t="str">
        <f t="shared" si="58"/>
        <v/>
      </c>
      <c r="R56" s="128"/>
      <c r="S56" s="128"/>
      <c r="T56" s="129" t="str">
        <f t="shared" si="55"/>
        <v/>
      </c>
      <c r="U56" s="128"/>
      <c r="V56" s="128"/>
      <c r="W56" s="128"/>
      <c r="X56" s="130" t="str">
        <f t="shared" si="59"/>
        <v/>
      </c>
      <c r="Y56" s="131" t="str">
        <f t="shared" si="1"/>
        <v/>
      </c>
      <c r="Z56" s="132" t="str">
        <f t="shared" si="56"/>
        <v/>
      </c>
      <c r="AA56" s="131" t="str">
        <f t="shared" si="3"/>
        <v/>
      </c>
      <c r="AB56" s="132" t="str">
        <f t="shared" si="60"/>
        <v/>
      </c>
      <c r="AC56" s="133" t="str">
        <f t="shared" ref="AC56:AC57" si="61">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4"/>
      <c r="AE56" s="135"/>
      <c r="AF56" s="136"/>
      <c r="AG56" s="137"/>
      <c r="AH56" s="137"/>
      <c r="AI56" s="135"/>
      <c r="AJ56" s="136"/>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236"/>
      <c r="B57" s="217"/>
      <c r="C57" s="217"/>
      <c r="D57" s="217"/>
      <c r="E57" s="220"/>
      <c r="F57" s="217"/>
      <c r="G57" s="188"/>
      <c r="H57" s="191"/>
      <c r="I57" s="203"/>
      <c r="J57" s="206"/>
      <c r="K57" s="203">
        <f ca="1">IF(NOT(ISERROR(MATCH(J57,_xlfn.ANCHORARRAY(E68),0))),I70&amp;"Por favor no seleccionar los criterios de impacto",J57)</f>
        <v>0</v>
      </c>
      <c r="L57" s="191"/>
      <c r="M57" s="203"/>
      <c r="N57" s="200"/>
      <c r="O57" s="125">
        <v>6</v>
      </c>
      <c r="P57" s="126"/>
      <c r="Q57" s="127" t="str">
        <f t="shared" si="58"/>
        <v/>
      </c>
      <c r="R57" s="128"/>
      <c r="S57" s="128"/>
      <c r="T57" s="129" t="str">
        <f t="shared" si="55"/>
        <v/>
      </c>
      <c r="U57" s="128"/>
      <c r="V57" s="128"/>
      <c r="W57" s="128"/>
      <c r="X57" s="130" t="str">
        <f t="shared" si="59"/>
        <v/>
      </c>
      <c r="Y57" s="131" t="str">
        <f t="shared" si="1"/>
        <v/>
      </c>
      <c r="Z57" s="132" t="str">
        <f t="shared" si="56"/>
        <v/>
      </c>
      <c r="AA57" s="131" t="str">
        <f t="shared" si="3"/>
        <v/>
      </c>
      <c r="AB57" s="132" t="str">
        <f t="shared" si="60"/>
        <v/>
      </c>
      <c r="AC57" s="133" t="str">
        <f t="shared" si="61"/>
        <v/>
      </c>
      <c r="AD57" s="134"/>
      <c r="AE57" s="135"/>
      <c r="AF57" s="136"/>
      <c r="AG57" s="137"/>
      <c r="AH57" s="137"/>
      <c r="AI57" s="135"/>
      <c r="AJ57" s="136"/>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234">
        <v>9</v>
      </c>
      <c r="B58" s="215"/>
      <c r="C58" s="215"/>
      <c r="D58" s="215"/>
      <c r="E58" s="218"/>
      <c r="F58" s="215"/>
      <c r="G58" s="186"/>
      <c r="H58" s="189" t="str">
        <f>IF(G58&lt;=0,"",IF(G58&lt;=2,"Muy Baja",IF(G58&lt;=24,"Baja",IF(G58&lt;=500,"Media",IF(G58&lt;=5000,"Alta","Muy Alta")))))</f>
        <v/>
      </c>
      <c r="I58" s="201" t="str">
        <f>IF(H58="","",IF(H58="Muy Baja",0.2,IF(H58="Baja",0.4,IF(H58="Media",0.6,IF(H58="Alta",0.8,IF(H58="Muy Alta",1,))))))</f>
        <v/>
      </c>
      <c r="J58" s="204"/>
      <c r="K58" s="201">
        <f ca="1">IF(NOT(ISERROR(MATCH(J58,'Tabla Impacto'!$B$221:$B$223,0))),'Tabla Impacto'!$F$223&amp;"Por favor no seleccionar los criterios de impacto(Afectación Económica o presupuestal y Pérdida Reputacional)",J58)</f>
        <v>0</v>
      </c>
      <c r="L58" s="189" t="str">
        <f ca="1">IF(OR(K58='Tabla Impacto'!$C$11,K58='Tabla Impacto'!$D$11),"Leve",IF(OR(K58='Tabla Impacto'!$C$12,K58='Tabla Impacto'!$D$12),"Menor",IF(OR(K58='Tabla Impacto'!$C$13,K58='Tabla Impacto'!$D$13),"Moderado",IF(OR(K58='Tabla Impacto'!$C$14,K58='Tabla Impacto'!$D$14),"Mayor",IF(OR(K58='Tabla Impacto'!$C$15,K58='Tabla Impacto'!$D$15),"Catastrófico","")))))</f>
        <v/>
      </c>
      <c r="M58" s="201" t="str">
        <f ca="1">IF(L58="","",IF(L58="Leve",0.2,IF(L58="Menor",0.4,IF(L58="Moderado",0.6,IF(L58="Mayor",0.8,IF(L58="Catastrófico",1,))))))</f>
        <v/>
      </c>
      <c r="N58" s="198"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5">
        <v>1</v>
      </c>
      <c r="P58" s="126"/>
      <c r="Q58" s="127" t="str">
        <f>IF(OR(R58="Preventivo",R58="Detectivo"),"Probabilidad",IF(R58="Correctivo","Impacto",""))</f>
        <v/>
      </c>
      <c r="R58" s="128"/>
      <c r="S58" s="128"/>
      <c r="T58" s="129" t="str">
        <f>IF(AND(R58="Preventivo",S58="Automático"),"50%",IF(AND(R58="Preventivo",S58="Manual"),"40%",IF(AND(R58="Detectivo",S58="Automático"),"40%",IF(AND(R58="Detectivo",S58="Manual"),"30%",IF(AND(R58="Correctivo",S58="Automático"),"35%",IF(AND(R58="Correctivo",S58="Manual"),"25%",""))))))</f>
        <v/>
      </c>
      <c r="U58" s="128"/>
      <c r="V58" s="128"/>
      <c r="W58" s="128"/>
      <c r="X58" s="130" t="str">
        <f>IFERROR(IF(Q58="Probabilidad",(I58-(+I58*T58)),IF(Q58="Impacto",I58,"")),"")</f>
        <v/>
      </c>
      <c r="Y58" s="131" t="str">
        <f>IFERROR(IF(X58="","",IF(X58&lt;=0.2,"Muy Baja",IF(X58&lt;=0.4,"Baja",IF(X58&lt;=0.6,"Media",IF(X58&lt;=0.8,"Alta","Muy Alta"))))),"")</f>
        <v/>
      </c>
      <c r="Z58" s="132" t="str">
        <f>+X58</f>
        <v/>
      </c>
      <c r="AA58" s="131" t="str">
        <f>IFERROR(IF(AB58="","",IF(AB58&lt;=0.2,"Leve",IF(AB58&lt;=0.4,"Menor",IF(AB58&lt;=0.6,"Moderado",IF(AB58&lt;=0.8,"Mayor","Catastrófico"))))),"")</f>
        <v/>
      </c>
      <c r="AB58" s="132" t="str">
        <f>IFERROR(IF(Q58="Impacto",(M58-(+M58*T58)),IF(Q58="Probabilidad",M58,"")),"")</f>
        <v/>
      </c>
      <c r="AC58" s="133"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4"/>
      <c r="AE58" s="135"/>
      <c r="AF58" s="136"/>
      <c r="AG58" s="137"/>
      <c r="AH58" s="137"/>
      <c r="AI58" s="135"/>
      <c r="AJ58" s="136"/>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235"/>
      <c r="B59" s="216"/>
      <c r="C59" s="216"/>
      <c r="D59" s="216"/>
      <c r="E59" s="219"/>
      <c r="F59" s="216"/>
      <c r="G59" s="187"/>
      <c r="H59" s="190"/>
      <c r="I59" s="202"/>
      <c r="J59" s="205"/>
      <c r="K59" s="202">
        <f ca="1">IF(NOT(ISERROR(MATCH(J59,_xlfn.ANCHORARRAY(E70),0))),I72&amp;"Por favor no seleccionar los criterios de impacto",J59)</f>
        <v>0</v>
      </c>
      <c r="L59" s="190"/>
      <c r="M59" s="202"/>
      <c r="N59" s="199"/>
      <c r="O59" s="125">
        <v>2</v>
      </c>
      <c r="P59" s="126"/>
      <c r="Q59" s="127" t="str">
        <f>IF(OR(R59="Preventivo",R59="Detectivo"),"Probabilidad",IF(R59="Correctivo","Impacto",""))</f>
        <v/>
      </c>
      <c r="R59" s="128"/>
      <c r="S59" s="128"/>
      <c r="T59" s="129" t="str">
        <f t="shared" ref="T59:T63" si="62">IF(AND(R59="Preventivo",S59="Automático"),"50%",IF(AND(R59="Preventivo",S59="Manual"),"40%",IF(AND(R59="Detectivo",S59="Automático"),"40%",IF(AND(R59="Detectivo",S59="Manual"),"30%",IF(AND(R59="Correctivo",S59="Automático"),"35%",IF(AND(R59="Correctivo",S59="Manual"),"25%",""))))))</f>
        <v/>
      </c>
      <c r="U59" s="128"/>
      <c r="V59" s="128"/>
      <c r="W59" s="128"/>
      <c r="X59" s="130" t="str">
        <f>IFERROR(IF(AND(Q58="Probabilidad",Q59="Probabilidad"),(Z58-(+Z58*T59)),IF(Q59="Probabilidad",(I58-(+I58*T59)),IF(Q59="Impacto",Z58,""))),"")</f>
        <v/>
      </c>
      <c r="Y59" s="131" t="str">
        <f t="shared" si="1"/>
        <v/>
      </c>
      <c r="Z59" s="132" t="str">
        <f t="shared" ref="Z59:Z63" si="63">+X59</f>
        <v/>
      </c>
      <c r="AA59" s="131" t="str">
        <f t="shared" si="3"/>
        <v/>
      </c>
      <c r="AB59" s="132" t="str">
        <f>IFERROR(IF(AND(Q58="Impacto",Q59="Impacto"),(AB52-(+AB52*T59)),IF(Q59="Impacto",($M$58-(+$M$58*T59)),IF(Q59="Probabilidad",AB52,""))),"")</f>
        <v/>
      </c>
      <c r="AC59" s="133" t="str">
        <f t="shared" ref="AC59:AC60" si="6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4"/>
      <c r="AE59" s="135"/>
      <c r="AF59" s="136"/>
      <c r="AG59" s="137"/>
      <c r="AH59" s="137"/>
      <c r="AI59" s="135"/>
      <c r="AJ59" s="136"/>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235"/>
      <c r="B60" s="216"/>
      <c r="C60" s="216"/>
      <c r="D60" s="216"/>
      <c r="E60" s="219"/>
      <c r="F60" s="216"/>
      <c r="G60" s="187"/>
      <c r="H60" s="190"/>
      <c r="I60" s="202"/>
      <c r="J60" s="205"/>
      <c r="K60" s="202">
        <f ca="1">IF(NOT(ISERROR(MATCH(J60,_xlfn.ANCHORARRAY(E71),0))),I73&amp;"Por favor no seleccionar los criterios de impacto",J60)</f>
        <v>0</v>
      </c>
      <c r="L60" s="190"/>
      <c r="M60" s="202"/>
      <c r="N60" s="199"/>
      <c r="O60" s="125">
        <v>3</v>
      </c>
      <c r="P60" s="138"/>
      <c r="Q60" s="127" t="str">
        <f>IF(OR(R60="Preventivo",R60="Detectivo"),"Probabilidad",IF(R60="Correctivo","Impacto",""))</f>
        <v/>
      </c>
      <c r="R60" s="128"/>
      <c r="S60" s="128"/>
      <c r="T60" s="129" t="str">
        <f t="shared" si="62"/>
        <v/>
      </c>
      <c r="U60" s="128"/>
      <c r="V60" s="128"/>
      <c r="W60" s="128"/>
      <c r="X60" s="130" t="str">
        <f>IFERROR(IF(AND(Q59="Probabilidad",Q60="Probabilidad"),(Z59-(+Z59*T60)),IF(AND(Q59="Impacto",Q60="Probabilidad"),(Z58-(+Z58*T60)),IF(Q60="Impacto",Z59,""))),"")</f>
        <v/>
      </c>
      <c r="Y60" s="131" t="str">
        <f t="shared" si="1"/>
        <v/>
      </c>
      <c r="Z60" s="132" t="str">
        <f t="shared" si="63"/>
        <v/>
      </c>
      <c r="AA60" s="131" t="str">
        <f t="shared" si="3"/>
        <v/>
      </c>
      <c r="AB60" s="132" t="str">
        <f>IFERROR(IF(AND(Q59="Impacto",Q60="Impacto"),(AB59-(+AB59*T60)),IF(AND(Q59="Probabilidad",Q60="Impacto"),(AB58-(+AB58*T60)),IF(Q60="Probabilidad",AB59,""))),"")</f>
        <v/>
      </c>
      <c r="AC60" s="133" t="str">
        <f t="shared" si="64"/>
        <v/>
      </c>
      <c r="AD60" s="134"/>
      <c r="AE60" s="135"/>
      <c r="AF60" s="136"/>
      <c r="AG60" s="137"/>
      <c r="AH60" s="137"/>
      <c r="AI60" s="135"/>
      <c r="AJ60" s="136"/>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235"/>
      <c r="B61" s="216"/>
      <c r="C61" s="216"/>
      <c r="D61" s="216"/>
      <c r="E61" s="219"/>
      <c r="F61" s="216"/>
      <c r="G61" s="187"/>
      <c r="H61" s="190"/>
      <c r="I61" s="202"/>
      <c r="J61" s="205"/>
      <c r="K61" s="202">
        <f ca="1">IF(NOT(ISERROR(MATCH(J61,_xlfn.ANCHORARRAY(E72),0))),I74&amp;"Por favor no seleccionar los criterios de impacto",J61)</f>
        <v>0</v>
      </c>
      <c r="L61" s="190"/>
      <c r="M61" s="202"/>
      <c r="N61" s="199"/>
      <c r="O61" s="125">
        <v>4</v>
      </c>
      <c r="P61" s="126"/>
      <c r="Q61" s="127" t="str">
        <f t="shared" ref="Q61:Q63" si="65">IF(OR(R61="Preventivo",R61="Detectivo"),"Probabilidad",IF(R61="Correctivo","Impacto",""))</f>
        <v/>
      </c>
      <c r="R61" s="128"/>
      <c r="S61" s="128"/>
      <c r="T61" s="129" t="str">
        <f t="shared" si="62"/>
        <v/>
      </c>
      <c r="U61" s="128"/>
      <c r="V61" s="128"/>
      <c r="W61" s="128"/>
      <c r="X61" s="130" t="str">
        <f t="shared" ref="X61:X63" si="66">IFERROR(IF(AND(Q60="Probabilidad",Q61="Probabilidad"),(Z60-(+Z60*T61)),IF(AND(Q60="Impacto",Q61="Probabilidad"),(Z59-(+Z59*T61)),IF(Q61="Impacto",Z60,""))),"")</f>
        <v/>
      </c>
      <c r="Y61" s="131" t="str">
        <f t="shared" si="1"/>
        <v/>
      </c>
      <c r="Z61" s="132" t="str">
        <f t="shared" si="63"/>
        <v/>
      </c>
      <c r="AA61" s="131" t="str">
        <f t="shared" si="3"/>
        <v/>
      </c>
      <c r="AB61" s="132" t="str">
        <f t="shared" ref="AB61:AB63" si="67">IFERROR(IF(AND(Q60="Impacto",Q61="Impacto"),(AB60-(+AB60*T61)),IF(AND(Q60="Probabilidad",Q61="Impacto"),(AB59-(+AB59*T61)),IF(Q61="Probabilidad",AB60,""))),"")</f>
        <v/>
      </c>
      <c r="AC61" s="133"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4"/>
      <c r="AE61" s="135"/>
      <c r="AF61" s="136"/>
      <c r="AG61" s="137"/>
      <c r="AH61" s="137"/>
      <c r="AI61" s="135"/>
      <c r="AJ61" s="136"/>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235"/>
      <c r="B62" s="216"/>
      <c r="C62" s="216"/>
      <c r="D62" s="216"/>
      <c r="E62" s="219"/>
      <c r="F62" s="216"/>
      <c r="G62" s="187"/>
      <c r="H62" s="190"/>
      <c r="I62" s="202"/>
      <c r="J62" s="205"/>
      <c r="K62" s="202">
        <f ca="1">IF(NOT(ISERROR(MATCH(J62,_xlfn.ANCHORARRAY(E73),0))),I75&amp;"Por favor no seleccionar los criterios de impacto",J62)</f>
        <v>0</v>
      </c>
      <c r="L62" s="190"/>
      <c r="M62" s="202"/>
      <c r="N62" s="199"/>
      <c r="O62" s="125">
        <v>5</v>
      </c>
      <c r="P62" s="126"/>
      <c r="Q62" s="127" t="str">
        <f t="shared" si="65"/>
        <v/>
      </c>
      <c r="R62" s="128"/>
      <c r="S62" s="128"/>
      <c r="T62" s="129" t="str">
        <f t="shared" si="62"/>
        <v/>
      </c>
      <c r="U62" s="128"/>
      <c r="V62" s="128"/>
      <c r="W62" s="128"/>
      <c r="X62" s="130" t="str">
        <f t="shared" si="66"/>
        <v/>
      </c>
      <c r="Y62" s="131" t="str">
        <f t="shared" si="1"/>
        <v/>
      </c>
      <c r="Z62" s="132" t="str">
        <f t="shared" si="63"/>
        <v/>
      </c>
      <c r="AA62" s="131" t="str">
        <f t="shared" si="3"/>
        <v/>
      </c>
      <c r="AB62" s="132" t="str">
        <f t="shared" si="67"/>
        <v/>
      </c>
      <c r="AC62" s="133" t="str">
        <f t="shared" ref="AC62:AC63" si="68">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4"/>
      <c r="AE62" s="135"/>
      <c r="AF62" s="136"/>
      <c r="AG62" s="137"/>
      <c r="AH62" s="137"/>
      <c r="AI62" s="135"/>
      <c r="AJ62" s="136"/>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236"/>
      <c r="B63" s="217"/>
      <c r="C63" s="217"/>
      <c r="D63" s="217"/>
      <c r="E63" s="220"/>
      <c r="F63" s="217"/>
      <c r="G63" s="188"/>
      <c r="H63" s="191"/>
      <c r="I63" s="203"/>
      <c r="J63" s="206"/>
      <c r="K63" s="203">
        <f ca="1">IF(NOT(ISERROR(MATCH(J63,_xlfn.ANCHORARRAY(E74),0))),I76&amp;"Por favor no seleccionar los criterios de impacto",J63)</f>
        <v>0</v>
      </c>
      <c r="L63" s="191"/>
      <c r="M63" s="203"/>
      <c r="N63" s="200"/>
      <c r="O63" s="125">
        <v>6</v>
      </c>
      <c r="P63" s="126"/>
      <c r="Q63" s="127" t="str">
        <f t="shared" si="65"/>
        <v/>
      </c>
      <c r="R63" s="128"/>
      <c r="S63" s="128"/>
      <c r="T63" s="129" t="str">
        <f t="shared" si="62"/>
        <v/>
      </c>
      <c r="U63" s="128"/>
      <c r="V63" s="128"/>
      <c r="W63" s="128"/>
      <c r="X63" s="130" t="str">
        <f t="shared" si="66"/>
        <v/>
      </c>
      <c r="Y63" s="131" t="str">
        <f t="shared" si="1"/>
        <v/>
      </c>
      <c r="Z63" s="132" t="str">
        <f t="shared" si="63"/>
        <v/>
      </c>
      <c r="AA63" s="131" t="str">
        <f t="shared" si="3"/>
        <v/>
      </c>
      <c r="AB63" s="132" t="str">
        <f t="shared" si="67"/>
        <v/>
      </c>
      <c r="AC63" s="133" t="str">
        <f t="shared" si="68"/>
        <v/>
      </c>
      <c r="AD63" s="134"/>
      <c r="AE63" s="135"/>
      <c r="AF63" s="136"/>
      <c r="AG63" s="137"/>
      <c r="AH63" s="137"/>
      <c r="AI63" s="135"/>
      <c r="AJ63" s="136"/>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234">
        <v>10</v>
      </c>
      <c r="B64" s="215"/>
      <c r="C64" s="215"/>
      <c r="D64" s="215"/>
      <c r="E64" s="218"/>
      <c r="F64" s="215"/>
      <c r="G64" s="186"/>
      <c r="H64" s="189" t="str">
        <f>IF(G64&lt;=0,"",IF(G64&lt;=2,"Muy Baja",IF(G64&lt;=24,"Baja",IF(G64&lt;=500,"Media",IF(G64&lt;=5000,"Alta","Muy Alta")))))</f>
        <v/>
      </c>
      <c r="I64" s="201" t="str">
        <f>IF(H64="","",IF(H64="Muy Baja",0.2,IF(H64="Baja",0.4,IF(H64="Media",0.6,IF(H64="Alta",0.8,IF(H64="Muy Alta",1,))))))</f>
        <v/>
      </c>
      <c r="J64" s="204"/>
      <c r="K64" s="201">
        <f ca="1">IF(NOT(ISERROR(MATCH(J64,'Tabla Impacto'!$B$221:$B$223,0))),'Tabla Impacto'!$F$223&amp;"Por favor no seleccionar los criterios de impacto(Afectación Económica o presupuestal y Pérdida Reputacional)",J64)</f>
        <v>0</v>
      </c>
      <c r="L64" s="189" t="str">
        <f ca="1">IF(OR(K64='Tabla Impacto'!$C$11,K64='Tabla Impacto'!$D$11),"Leve",IF(OR(K64='Tabla Impacto'!$C$12,K64='Tabla Impacto'!$D$12),"Menor",IF(OR(K64='Tabla Impacto'!$C$13,K64='Tabla Impacto'!$D$13),"Moderado",IF(OR(K64='Tabla Impacto'!$C$14,K64='Tabla Impacto'!$D$14),"Mayor",IF(OR(K64='Tabla Impacto'!$C$15,K64='Tabla Impacto'!$D$15),"Catastrófico","")))))</f>
        <v/>
      </c>
      <c r="M64" s="201" t="str">
        <f ca="1">IF(L64="","",IF(L64="Leve",0.2,IF(L64="Menor",0.4,IF(L64="Moderado",0.6,IF(L64="Mayor",0.8,IF(L64="Catastrófico",1,))))))</f>
        <v/>
      </c>
      <c r="N64" s="198"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5">
        <v>1</v>
      </c>
      <c r="P64" s="126"/>
      <c r="Q64" s="127" t="str">
        <f>IF(OR(R64="Preventivo",R64="Detectivo"),"Probabilidad",IF(R64="Correctivo","Impacto",""))</f>
        <v/>
      </c>
      <c r="R64" s="128"/>
      <c r="S64" s="128"/>
      <c r="T64" s="129" t="str">
        <f>IF(AND(R64="Preventivo",S64="Automático"),"50%",IF(AND(R64="Preventivo",S64="Manual"),"40%",IF(AND(R64="Detectivo",S64="Automático"),"40%",IF(AND(R64="Detectivo",S64="Manual"),"30%",IF(AND(R64="Correctivo",S64="Automático"),"35%",IF(AND(R64="Correctivo",S64="Manual"),"25%",""))))))</f>
        <v/>
      </c>
      <c r="U64" s="128"/>
      <c r="V64" s="128"/>
      <c r="W64" s="128"/>
      <c r="X64" s="130" t="str">
        <f>IFERROR(IF(Q64="Probabilidad",(I64-(+I64*T64)),IF(Q64="Impacto",I64,"")),"")</f>
        <v/>
      </c>
      <c r="Y64" s="131" t="str">
        <f>IFERROR(IF(X64="","",IF(X64&lt;=0.2,"Muy Baja",IF(X64&lt;=0.4,"Baja",IF(X64&lt;=0.6,"Media",IF(X64&lt;=0.8,"Alta","Muy Alta"))))),"")</f>
        <v/>
      </c>
      <c r="Z64" s="132" t="str">
        <f>+X64</f>
        <v/>
      </c>
      <c r="AA64" s="131" t="str">
        <f>IFERROR(IF(AB64="","",IF(AB64&lt;=0.2,"Leve",IF(AB64&lt;=0.4,"Menor",IF(AB64&lt;=0.6,"Moderado",IF(AB64&lt;=0.8,"Mayor","Catastrófico"))))),"")</f>
        <v/>
      </c>
      <c r="AB64" s="132" t="str">
        <f>IFERROR(IF(Q64="Impacto",(M64-(+M64*T64)),IF(Q64="Probabilidad",M64,"")),"")</f>
        <v/>
      </c>
      <c r="AC64" s="133"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4"/>
      <c r="AE64" s="135"/>
      <c r="AF64" s="136"/>
      <c r="AG64" s="137"/>
      <c r="AH64" s="137"/>
      <c r="AI64" s="135"/>
      <c r="AJ64" s="136"/>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235"/>
      <c r="B65" s="216"/>
      <c r="C65" s="216"/>
      <c r="D65" s="216"/>
      <c r="E65" s="219"/>
      <c r="F65" s="216"/>
      <c r="G65" s="187"/>
      <c r="H65" s="190"/>
      <c r="I65" s="202"/>
      <c r="J65" s="205"/>
      <c r="K65" s="202">
        <f ca="1">IF(NOT(ISERROR(MATCH(J65,_xlfn.ANCHORARRAY(E76),0))),I78&amp;"Por favor no seleccionar los criterios de impacto",J65)</f>
        <v>0</v>
      </c>
      <c r="L65" s="190"/>
      <c r="M65" s="202"/>
      <c r="N65" s="199"/>
      <c r="O65" s="125">
        <v>2</v>
      </c>
      <c r="P65" s="126"/>
      <c r="Q65" s="127" t="str">
        <f>IF(OR(R65="Preventivo",R65="Detectivo"),"Probabilidad",IF(R65="Correctivo","Impacto",""))</f>
        <v/>
      </c>
      <c r="R65" s="128"/>
      <c r="S65" s="128"/>
      <c r="T65" s="129" t="str">
        <f t="shared" ref="T65:T69" si="69">IF(AND(R65="Preventivo",S65="Automático"),"50%",IF(AND(R65="Preventivo",S65="Manual"),"40%",IF(AND(R65="Detectivo",S65="Automático"),"40%",IF(AND(R65="Detectivo",S65="Manual"),"30%",IF(AND(R65="Correctivo",S65="Automático"),"35%",IF(AND(R65="Correctivo",S65="Manual"),"25%",""))))))</f>
        <v/>
      </c>
      <c r="U65" s="128"/>
      <c r="V65" s="128"/>
      <c r="W65" s="128"/>
      <c r="X65" s="130" t="str">
        <f>IFERROR(IF(AND(Q64="Probabilidad",Q65="Probabilidad"),(Z64-(+Z64*T65)),IF(Q65="Probabilidad",(I64-(+I64*T65)),IF(Q65="Impacto",Z64,""))),"")</f>
        <v/>
      </c>
      <c r="Y65" s="131" t="str">
        <f t="shared" si="1"/>
        <v/>
      </c>
      <c r="Z65" s="132" t="str">
        <f t="shared" ref="Z65:Z69" si="70">+X65</f>
        <v/>
      </c>
      <c r="AA65" s="131" t="str">
        <f t="shared" si="3"/>
        <v/>
      </c>
      <c r="AB65" s="132" t="str">
        <f>IFERROR(IF(AND(Q64="Impacto",Q65="Impacto"),(AB58-(+AB58*T65)),IF(Q65="Impacto",($M$64-(+$M$64*T65)),IF(Q65="Probabilidad",AB58,""))),"")</f>
        <v/>
      </c>
      <c r="AC65" s="133" t="str">
        <f t="shared" ref="AC65:AC66" si="7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4"/>
      <c r="AE65" s="135"/>
      <c r="AF65" s="136"/>
      <c r="AG65" s="137"/>
      <c r="AH65" s="137"/>
      <c r="AI65" s="135"/>
      <c r="AJ65" s="136"/>
    </row>
    <row r="66" spans="1:36" ht="151.5" customHeight="1" x14ac:dyDescent="0.3">
      <c r="A66" s="235"/>
      <c r="B66" s="216"/>
      <c r="C66" s="216"/>
      <c r="D66" s="216"/>
      <c r="E66" s="219"/>
      <c r="F66" s="216"/>
      <c r="G66" s="187"/>
      <c r="H66" s="190"/>
      <c r="I66" s="202"/>
      <c r="J66" s="205"/>
      <c r="K66" s="202">
        <f ca="1">IF(NOT(ISERROR(MATCH(J66,_xlfn.ANCHORARRAY(E77),0))),I79&amp;"Por favor no seleccionar los criterios de impacto",J66)</f>
        <v>0</v>
      </c>
      <c r="L66" s="190"/>
      <c r="M66" s="202"/>
      <c r="N66" s="199"/>
      <c r="O66" s="125">
        <v>3</v>
      </c>
      <c r="P66" s="138"/>
      <c r="Q66" s="127" t="str">
        <f>IF(OR(R66="Preventivo",R66="Detectivo"),"Probabilidad",IF(R66="Correctivo","Impacto",""))</f>
        <v/>
      </c>
      <c r="R66" s="128"/>
      <c r="S66" s="128"/>
      <c r="T66" s="129" t="str">
        <f t="shared" si="69"/>
        <v/>
      </c>
      <c r="U66" s="128"/>
      <c r="V66" s="128"/>
      <c r="W66" s="128"/>
      <c r="X66" s="130" t="str">
        <f>IFERROR(IF(AND(Q65="Probabilidad",Q66="Probabilidad"),(Z65-(+Z65*T66)),IF(AND(Q65="Impacto",Q66="Probabilidad"),(Z64-(+Z64*T66)),IF(Q66="Impacto",Z65,""))),"")</f>
        <v/>
      </c>
      <c r="Y66" s="131" t="str">
        <f t="shared" si="1"/>
        <v/>
      </c>
      <c r="Z66" s="132" t="str">
        <f t="shared" si="70"/>
        <v/>
      </c>
      <c r="AA66" s="131" t="str">
        <f t="shared" si="3"/>
        <v/>
      </c>
      <c r="AB66" s="132" t="str">
        <f>IFERROR(IF(AND(Q65="Impacto",Q66="Impacto"),(AB65-(+AB65*T66)),IF(AND(Q65="Probabilidad",Q66="Impacto"),(AB64-(+AB64*T66)),IF(Q66="Probabilidad",AB65,""))),"")</f>
        <v/>
      </c>
      <c r="AC66" s="133" t="str">
        <f t="shared" si="71"/>
        <v/>
      </c>
      <c r="AD66" s="134"/>
      <c r="AE66" s="135"/>
      <c r="AF66" s="136"/>
      <c r="AG66" s="137"/>
      <c r="AH66" s="137"/>
      <c r="AI66" s="135"/>
      <c r="AJ66" s="136"/>
    </row>
    <row r="67" spans="1:36" ht="151.5" customHeight="1" x14ac:dyDescent="0.3">
      <c r="A67" s="235"/>
      <c r="B67" s="216"/>
      <c r="C67" s="216"/>
      <c r="D67" s="216"/>
      <c r="E67" s="219"/>
      <c r="F67" s="216"/>
      <c r="G67" s="187"/>
      <c r="H67" s="190"/>
      <c r="I67" s="202"/>
      <c r="J67" s="205"/>
      <c r="K67" s="202">
        <f ca="1">IF(NOT(ISERROR(MATCH(J67,_xlfn.ANCHORARRAY(E78),0))),I80&amp;"Por favor no seleccionar los criterios de impacto",J67)</f>
        <v>0</v>
      </c>
      <c r="L67" s="190"/>
      <c r="M67" s="202"/>
      <c r="N67" s="199"/>
      <c r="O67" s="125">
        <v>4</v>
      </c>
      <c r="P67" s="126"/>
      <c r="Q67" s="127" t="str">
        <f t="shared" ref="Q67:Q69" si="72">IF(OR(R67="Preventivo",R67="Detectivo"),"Probabilidad",IF(R67="Correctivo","Impacto",""))</f>
        <v/>
      </c>
      <c r="R67" s="128"/>
      <c r="S67" s="128"/>
      <c r="T67" s="129" t="str">
        <f t="shared" si="69"/>
        <v/>
      </c>
      <c r="U67" s="128"/>
      <c r="V67" s="128"/>
      <c r="W67" s="128"/>
      <c r="X67" s="130" t="str">
        <f t="shared" ref="X67:X69" si="73">IFERROR(IF(AND(Q66="Probabilidad",Q67="Probabilidad"),(Z66-(+Z66*T67)),IF(AND(Q66="Impacto",Q67="Probabilidad"),(Z65-(+Z65*T67)),IF(Q67="Impacto",Z66,""))),"")</f>
        <v/>
      </c>
      <c r="Y67" s="131" t="str">
        <f t="shared" si="1"/>
        <v/>
      </c>
      <c r="Z67" s="132" t="str">
        <f t="shared" si="70"/>
        <v/>
      </c>
      <c r="AA67" s="131" t="str">
        <f t="shared" si="3"/>
        <v/>
      </c>
      <c r="AB67" s="132" t="str">
        <f t="shared" ref="AB67:AB69" si="74">IFERROR(IF(AND(Q66="Impacto",Q67="Impacto"),(AB66-(+AB66*T67)),IF(AND(Q66="Probabilidad",Q67="Impacto"),(AB65-(+AB65*T67)),IF(Q67="Probabilidad",AB66,""))),"")</f>
        <v/>
      </c>
      <c r="AC67" s="133"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4"/>
      <c r="AE67" s="135"/>
      <c r="AF67" s="136"/>
      <c r="AG67" s="137"/>
      <c r="AH67" s="137"/>
      <c r="AI67" s="135"/>
      <c r="AJ67" s="136"/>
    </row>
    <row r="68" spans="1:36" ht="151.5" customHeight="1" x14ac:dyDescent="0.3">
      <c r="A68" s="235"/>
      <c r="B68" s="216"/>
      <c r="C68" s="216"/>
      <c r="D68" s="216"/>
      <c r="E68" s="219"/>
      <c r="F68" s="216"/>
      <c r="G68" s="187"/>
      <c r="H68" s="190"/>
      <c r="I68" s="202"/>
      <c r="J68" s="205"/>
      <c r="K68" s="202">
        <f ca="1">IF(NOT(ISERROR(MATCH(J68,_xlfn.ANCHORARRAY(E79),0))),I81&amp;"Por favor no seleccionar los criterios de impacto",J68)</f>
        <v>0</v>
      </c>
      <c r="L68" s="190"/>
      <c r="M68" s="202"/>
      <c r="N68" s="199"/>
      <c r="O68" s="125">
        <v>5</v>
      </c>
      <c r="P68" s="126"/>
      <c r="Q68" s="127" t="str">
        <f t="shared" si="72"/>
        <v/>
      </c>
      <c r="R68" s="128"/>
      <c r="S68" s="128"/>
      <c r="T68" s="129" t="str">
        <f t="shared" si="69"/>
        <v/>
      </c>
      <c r="U68" s="128"/>
      <c r="V68" s="128"/>
      <c r="W68" s="128"/>
      <c r="X68" s="130" t="str">
        <f t="shared" si="73"/>
        <v/>
      </c>
      <c r="Y68" s="131" t="str">
        <f t="shared" si="1"/>
        <v/>
      </c>
      <c r="Z68" s="132" t="str">
        <f t="shared" si="70"/>
        <v/>
      </c>
      <c r="AA68" s="131" t="str">
        <f t="shared" si="3"/>
        <v/>
      </c>
      <c r="AB68" s="132" t="str">
        <f t="shared" si="74"/>
        <v/>
      </c>
      <c r="AC68" s="133" t="str">
        <f t="shared" ref="AC68:AC69" si="75">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4"/>
      <c r="AE68" s="135"/>
      <c r="AF68" s="136"/>
      <c r="AG68" s="137"/>
      <c r="AH68" s="137"/>
      <c r="AI68" s="135"/>
      <c r="AJ68" s="136"/>
    </row>
    <row r="69" spans="1:36" ht="151.5" customHeight="1" x14ac:dyDescent="0.3">
      <c r="A69" s="236"/>
      <c r="B69" s="217"/>
      <c r="C69" s="217"/>
      <c r="D69" s="217"/>
      <c r="E69" s="220"/>
      <c r="F69" s="217"/>
      <c r="G69" s="188"/>
      <c r="H69" s="191"/>
      <c r="I69" s="203"/>
      <c r="J69" s="206"/>
      <c r="K69" s="203">
        <f ca="1">IF(NOT(ISERROR(MATCH(J69,_xlfn.ANCHORARRAY(E80),0))),I82&amp;"Por favor no seleccionar los criterios de impacto",J69)</f>
        <v>0</v>
      </c>
      <c r="L69" s="191"/>
      <c r="M69" s="203"/>
      <c r="N69" s="200"/>
      <c r="O69" s="125">
        <v>6</v>
      </c>
      <c r="P69" s="126"/>
      <c r="Q69" s="127" t="str">
        <f t="shared" si="72"/>
        <v/>
      </c>
      <c r="R69" s="128"/>
      <c r="S69" s="128"/>
      <c r="T69" s="129" t="str">
        <f t="shared" si="69"/>
        <v/>
      </c>
      <c r="U69" s="128"/>
      <c r="V69" s="128"/>
      <c r="W69" s="128"/>
      <c r="X69" s="130" t="str">
        <f t="shared" si="73"/>
        <v/>
      </c>
      <c r="Y69" s="131" t="str">
        <f t="shared" si="1"/>
        <v/>
      </c>
      <c r="Z69" s="132" t="str">
        <f t="shared" si="70"/>
        <v/>
      </c>
      <c r="AA69" s="131" t="str">
        <f t="shared" si="3"/>
        <v/>
      </c>
      <c r="AB69" s="132" t="str">
        <f t="shared" si="74"/>
        <v/>
      </c>
      <c r="AC69" s="133" t="str">
        <f t="shared" si="75"/>
        <v/>
      </c>
      <c r="AD69" s="134"/>
      <c r="AE69" s="135"/>
      <c r="AF69" s="136"/>
      <c r="AG69" s="137"/>
      <c r="AH69" s="137"/>
      <c r="AI69" s="135"/>
      <c r="AJ69" s="136"/>
    </row>
    <row r="70" spans="1:36" ht="49.5" customHeight="1" x14ac:dyDescent="0.3">
      <c r="A70" s="6"/>
      <c r="B70" s="247" t="s">
        <v>130</v>
      </c>
      <c r="C70" s="248"/>
      <c r="D70" s="248"/>
      <c r="E70" s="248"/>
      <c r="F70" s="248"/>
      <c r="G70" s="248"/>
      <c r="H70" s="248"/>
      <c r="I70" s="248"/>
      <c r="J70" s="248"/>
      <c r="K70" s="248"/>
      <c r="L70" s="248"/>
      <c r="M70" s="248"/>
      <c r="N70" s="248"/>
      <c r="O70" s="248"/>
      <c r="P70" s="248"/>
      <c r="Q70" s="248"/>
      <c r="R70" s="248"/>
      <c r="S70" s="248"/>
      <c r="T70" s="248"/>
      <c r="U70" s="248"/>
      <c r="V70" s="248"/>
      <c r="W70" s="248"/>
      <c r="X70" s="248"/>
      <c r="Y70" s="248"/>
      <c r="Z70" s="248"/>
      <c r="AA70" s="248"/>
      <c r="AB70" s="248"/>
      <c r="AC70" s="248"/>
      <c r="AD70" s="248"/>
      <c r="AE70" s="248"/>
      <c r="AF70" s="248"/>
      <c r="AG70" s="248"/>
      <c r="AH70" s="248"/>
      <c r="AI70" s="248"/>
      <c r="AJ70" s="249"/>
    </row>
    <row r="72" spans="1:36" x14ac:dyDescent="0.3">
      <c r="A72" s="1"/>
      <c r="B72" s="24" t="s">
        <v>142</v>
      </c>
      <c r="C72" s="1"/>
      <c r="D72" s="1"/>
      <c r="F72" s="1"/>
    </row>
  </sheetData>
  <dataConsolidate/>
  <mergeCells count="194">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 ref="N64:N69"/>
    <mergeCell ref="J58:J63"/>
    <mergeCell ref="K58:K63"/>
    <mergeCell ref="L58:L63"/>
    <mergeCell ref="A58:A63"/>
    <mergeCell ref="B58:B63"/>
    <mergeCell ref="C58:C63"/>
    <mergeCell ref="D58:D63"/>
    <mergeCell ref="E58:E63"/>
    <mergeCell ref="F58:F63"/>
    <mergeCell ref="G58:G63"/>
    <mergeCell ref="H58:H63"/>
    <mergeCell ref="I58:I63"/>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AA8:AA9"/>
    <mergeCell ref="Y8:Y9"/>
    <mergeCell ref="Z8:Z9"/>
    <mergeCell ref="G8:G9"/>
    <mergeCell ref="H8:H9"/>
    <mergeCell ref="I8:I9"/>
    <mergeCell ref="L8:L9"/>
    <mergeCell ref="M8:M9"/>
    <mergeCell ref="B8:B9"/>
    <mergeCell ref="N8:N9"/>
    <mergeCell ref="J8:J9"/>
    <mergeCell ref="K8:K9"/>
    <mergeCell ref="Q8:Q9"/>
    <mergeCell ref="R8:W8"/>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 ref="AK8:AK9"/>
    <mergeCell ref="AL8:AL9"/>
    <mergeCell ref="AM8:AM9"/>
    <mergeCell ref="AN8:AN9"/>
    <mergeCell ref="AO8:AO9"/>
    <mergeCell ref="AP8:AP9"/>
    <mergeCell ref="AQ8:AQ9"/>
    <mergeCell ref="AR8:AR9"/>
    <mergeCell ref="AS8:AS9"/>
  </mergeCells>
  <conditionalFormatting sqref="H10 H16">
    <cfRule type="cellIs" dxfId="234" priority="319" operator="equal">
      <formula>"Muy Alta"</formula>
    </cfRule>
    <cfRule type="cellIs" dxfId="233" priority="320" operator="equal">
      <formula>"Alta"</formula>
    </cfRule>
    <cfRule type="cellIs" dxfId="232" priority="321" operator="equal">
      <formula>"Media"</formula>
    </cfRule>
    <cfRule type="cellIs" dxfId="231" priority="322" operator="equal">
      <formula>"Baja"</formula>
    </cfRule>
    <cfRule type="cellIs" dxfId="230" priority="323" operator="equal">
      <formula>"Muy Baja"</formula>
    </cfRule>
  </conditionalFormatting>
  <conditionalFormatting sqref="L10 L16 L22 L28 L34 L40 L46 L52 L58 L64">
    <cfRule type="cellIs" dxfId="229" priority="314" operator="equal">
      <formula>"Catastrófico"</formula>
    </cfRule>
    <cfRule type="cellIs" dxfId="228" priority="315" operator="equal">
      <formula>"Mayor"</formula>
    </cfRule>
    <cfRule type="cellIs" dxfId="227" priority="316" operator="equal">
      <formula>"Moderado"</formula>
    </cfRule>
    <cfRule type="cellIs" dxfId="226" priority="317" operator="equal">
      <formula>"Menor"</formula>
    </cfRule>
    <cfRule type="cellIs" dxfId="225" priority="318" operator="equal">
      <formula>"Leve"</formula>
    </cfRule>
  </conditionalFormatting>
  <conditionalFormatting sqref="N10">
    <cfRule type="cellIs" dxfId="224" priority="310" operator="equal">
      <formula>"Extremo"</formula>
    </cfRule>
    <cfRule type="cellIs" dxfId="223" priority="311" operator="equal">
      <formula>"Alto"</formula>
    </cfRule>
    <cfRule type="cellIs" dxfId="222" priority="312" operator="equal">
      <formula>"Moderado"</formula>
    </cfRule>
    <cfRule type="cellIs" dxfId="221" priority="313" operator="equal">
      <formula>"Bajo"</formula>
    </cfRule>
  </conditionalFormatting>
  <conditionalFormatting sqref="Y10:Y15">
    <cfRule type="cellIs" dxfId="220" priority="305" operator="equal">
      <formula>"Muy Alta"</formula>
    </cfRule>
    <cfRule type="cellIs" dxfId="219" priority="306" operator="equal">
      <formula>"Alta"</formula>
    </cfRule>
    <cfRule type="cellIs" dxfId="218" priority="307" operator="equal">
      <formula>"Media"</formula>
    </cfRule>
    <cfRule type="cellIs" dxfId="217" priority="308" operator="equal">
      <formula>"Baja"</formula>
    </cfRule>
    <cfRule type="cellIs" dxfId="216" priority="309" operator="equal">
      <formula>"Muy Baja"</formula>
    </cfRule>
  </conditionalFormatting>
  <conditionalFormatting sqref="AA10:AA15">
    <cfRule type="cellIs" dxfId="215" priority="300" operator="equal">
      <formula>"Catastrófico"</formula>
    </cfRule>
    <cfRule type="cellIs" dxfId="214" priority="301" operator="equal">
      <formula>"Mayor"</formula>
    </cfRule>
    <cfRule type="cellIs" dxfId="213" priority="302" operator="equal">
      <formula>"Moderado"</formula>
    </cfRule>
    <cfRule type="cellIs" dxfId="212" priority="303" operator="equal">
      <formula>"Menor"</formula>
    </cfRule>
    <cfRule type="cellIs" dxfId="211" priority="304" operator="equal">
      <formula>"Leve"</formula>
    </cfRule>
  </conditionalFormatting>
  <conditionalFormatting sqref="AC10:AC15">
    <cfRule type="cellIs" dxfId="210" priority="296" operator="equal">
      <formula>"Extremo"</formula>
    </cfRule>
    <cfRule type="cellIs" dxfId="209" priority="297" operator="equal">
      <formula>"Alto"</formula>
    </cfRule>
    <cfRule type="cellIs" dxfId="208" priority="298" operator="equal">
      <formula>"Moderado"</formula>
    </cfRule>
    <cfRule type="cellIs" dxfId="207" priority="299" operator="equal">
      <formula>"Bajo"</formula>
    </cfRule>
  </conditionalFormatting>
  <conditionalFormatting sqref="H58">
    <cfRule type="cellIs" dxfId="206" priority="53" operator="equal">
      <formula>"Muy Alta"</formula>
    </cfRule>
    <cfRule type="cellIs" dxfId="205" priority="54" operator="equal">
      <formula>"Alta"</formula>
    </cfRule>
    <cfRule type="cellIs" dxfId="204" priority="55" operator="equal">
      <formula>"Media"</formula>
    </cfRule>
    <cfRule type="cellIs" dxfId="203" priority="56" operator="equal">
      <formula>"Baja"</formula>
    </cfRule>
    <cfRule type="cellIs" dxfId="202" priority="57" operator="equal">
      <formula>"Muy Baja"</formula>
    </cfRule>
  </conditionalFormatting>
  <conditionalFormatting sqref="N16">
    <cfRule type="cellIs" dxfId="201" priority="240" operator="equal">
      <formula>"Extremo"</formula>
    </cfRule>
    <cfRule type="cellIs" dxfId="200" priority="241" operator="equal">
      <formula>"Alto"</formula>
    </cfRule>
    <cfRule type="cellIs" dxfId="199" priority="242" operator="equal">
      <formula>"Moderado"</formula>
    </cfRule>
    <cfRule type="cellIs" dxfId="198" priority="243" operator="equal">
      <formula>"Bajo"</formula>
    </cfRule>
  </conditionalFormatting>
  <conditionalFormatting sqref="Y16:Y21">
    <cfRule type="cellIs" dxfId="197" priority="235" operator="equal">
      <formula>"Muy Alta"</formula>
    </cfRule>
    <cfRule type="cellIs" dxfId="196" priority="236" operator="equal">
      <formula>"Alta"</formula>
    </cfRule>
    <cfRule type="cellIs" dxfId="195" priority="237" operator="equal">
      <formula>"Media"</formula>
    </cfRule>
    <cfRule type="cellIs" dxfId="194" priority="238" operator="equal">
      <formula>"Baja"</formula>
    </cfRule>
    <cfRule type="cellIs" dxfId="193" priority="239" operator="equal">
      <formula>"Muy Baja"</formula>
    </cfRule>
  </conditionalFormatting>
  <conditionalFormatting sqref="AA16:AA21">
    <cfRule type="cellIs" dxfId="192" priority="230" operator="equal">
      <formula>"Catastrófico"</formula>
    </cfRule>
    <cfRule type="cellIs" dxfId="191" priority="231" operator="equal">
      <formula>"Mayor"</formula>
    </cfRule>
    <cfRule type="cellIs" dxfId="190" priority="232" operator="equal">
      <formula>"Moderado"</formula>
    </cfRule>
    <cfRule type="cellIs" dxfId="189" priority="233" operator="equal">
      <formula>"Menor"</formula>
    </cfRule>
    <cfRule type="cellIs" dxfId="188" priority="234" operator="equal">
      <formula>"Leve"</formula>
    </cfRule>
  </conditionalFormatting>
  <conditionalFormatting sqref="AC16:AC21">
    <cfRule type="cellIs" dxfId="187" priority="226" operator="equal">
      <formula>"Extremo"</formula>
    </cfRule>
    <cfRule type="cellIs" dxfId="186" priority="227" operator="equal">
      <formula>"Alto"</formula>
    </cfRule>
    <cfRule type="cellIs" dxfId="185" priority="228" operator="equal">
      <formula>"Moderado"</formula>
    </cfRule>
    <cfRule type="cellIs" dxfId="184" priority="229" operator="equal">
      <formula>"Bajo"</formula>
    </cfRule>
  </conditionalFormatting>
  <conditionalFormatting sqref="H22">
    <cfRule type="cellIs" dxfId="183" priority="221" operator="equal">
      <formula>"Muy Alta"</formula>
    </cfRule>
    <cfRule type="cellIs" dxfId="182" priority="222" operator="equal">
      <formula>"Alta"</formula>
    </cfRule>
    <cfRule type="cellIs" dxfId="181" priority="223" operator="equal">
      <formula>"Media"</formula>
    </cfRule>
    <cfRule type="cellIs" dxfId="180" priority="224" operator="equal">
      <formula>"Baja"</formula>
    </cfRule>
    <cfRule type="cellIs" dxfId="179" priority="225" operator="equal">
      <formula>"Muy Baja"</formula>
    </cfRule>
  </conditionalFormatting>
  <conditionalFormatting sqref="N22">
    <cfRule type="cellIs" dxfId="178" priority="212" operator="equal">
      <formula>"Extremo"</formula>
    </cfRule>
    <cfRule type="cellIs" dxfId="177" priority="213" operator="equal">
      <formula>"Alto"</formula>
    </cfRule>
    <cfRule type="cellIs" dxfId="176" priority="214" operator="equal">
      <formula>"Moderado"</formula>
    </cfRule>
    <cfRule type="cellIs" dxfId="175" priority="215" operator="equal">
      <formula>"Bajo"</formula>
    </cfRule>
  </conditionalFormatting>
  <conditionalFormatting sqref="Y22:Y27">
    <cfRule type="cellIs" dxfId="174" priority="207" operator="equal">
      <formula>"Muy Alta"</formula>
    </cfRule>
    <cfRule type="cellIs" dxfId="173" priority="208" operator="equal">
      <formula>"Alta"</formula>
    </cfRule>
    <cfRule type="cellIs" dxfId="172" priority="209" operator="equal">
      <formula>"Media"</formula>
    </cfRule>
    <cfRule type="cellIs" dxfId="171" priority="210" operator="equal">
      <formula>"Baja"</formula>
    </cfRule>
    <cfRule type="cellIs" dxfId="170" priority="211" operator="equal">
      <formula>"Muy Baja"</formula>
    </cfRule>
  </conditionalFormatting>
  <conditionalFormatting sqref="AA22:AA27">
    <cfRule type="cellIs" dxfId="169" priority="202" operator="equal">
      <formula>"Catastrófico"</formula>
    </cfRule>
    <cfRule type="cellIs" dxfId="168" priority="203" operator="equal">
      <formula>"Mayor"</formula>
    </cfRule>
    <cfRule type="cellIs" dxfId="167" priority="204" operator="equal">
      <formula>"Moderado"</formula>
    </cfRule>
    <cfRule type="cellIs" dxfId="166" priority="205" operator="equal">
      <formula>"Menor"</formula>
    </cfRule>
    <cfRule type="cellIs" dxfId="165" priority="206" operator="equal">
      <formula>"Leve"</formula>
    </cfRule>
  </conditionalFormatting>
  <conditionalFormatting sqref="AC22:AC27">
    <cfRule type="cellIs" dxfId="164" priority="198" operator="equal">
      <formula>"Extremo"</formula>
    </cfRule>
    <cfRule type="cellIs" dxfId="163" priority="199" operator="equal">
      <formula>"Alto"</formula>
    </cfRule>
    <cfRule type="cellIs" dxfId="162" priority="200" operator="equal">
      <formula>"Moderado"</formula>
    </cfRule>
    <cfRule type="cellIs" dxfId="161" priority="201" operator="equal">
      <formula>"Bajo"</formula>
    </cfRule>
  </conditionalFormatting>
  <conditionalFormatting sqref="H28">
    <cfRule type="cellIs" dxfId="160" priority="193" operator="equal">
      <formula>"Muy Alta"</formula>
    </cfRule>
    <cfRule type="cellIs" dxfId="159" priority="194" operator="equal">
      <formula>"Alta"</formula>
    </cfRule>
    <cfRule type="cellIs" dxfId="158" priority="195" operator="equal">
      <formula>"Media"</formula>
    </cfRule>
    <cfRule type="cellIs" dxfId="157" priority="196" operator="equal">
      <formula>"Baja"</formula>
    </cfRule>
    <cfRule type="cellIs" dxfId="156" priority="197" operator="equal">
      <formula>"Muy Baja"</formula>
    </cfRule>
  </conditionalFormatting>
  <conditionalFormatting sqref="N28">
    <cfRule type="cellIs" dxfId="155" priority="184" operator="equal">
      <formula>"Extremo"</formula>
    </cfRule>
    <cfRule type="cellIs" dxfId="154" priority="185" operator="equal">
      <formula>"Alto"</formula>
    </cfRule>
    <cfRule type="cellIs" dxfId="153" priority="186" operator="equal">
      <formula>"Moderado"</formula>
    </cfRule>
    <cfRule type="cellIs" dxfId="152" priority="187" operator="equal">
      <formula>"Bajo"</formula>
    </cfRule>
  </conditionalFormatting>
  <conditionalFormatting sqref="Y28:Y33">
    <cfRule type="cellIs" dxfId="151" priority="179" operator="equal">
      <formula>"Muy Alta"</formula>
    </cfRule>
    <cfRule type="cellIs" dxfId="150" priority="180" operator="equal">
      <formula>"Alta"</formula>
    </cfRule>
    <cfRule type="cellIs" dxfId="149" priority="181" operator="equal">
      <formula>"Media"</formula>
    </cfRule>
    <cfRule type="cellIs" dxfId="148" priority="182" operator="equal">
      <formula>"Baja"</formula>
    </cfRule>
    <cfRule type="cellIs" dxfId="147" priority="183" operator="equal">
      <formula>"Muy Baja"</formula>
    </cfRule>
  </conditionalFormatting>
  <conditionalFormatting sqref="AA28:AA33">
    <cfRule type="cellIs" dxfId="146" priority="174" operator="equal">
      <formula>"Catastrófico"</formula>
    </cfRule>
    <cfRule type="cellIs" dxfId="145" priority="175" operator="equal">
      <formula>"Mayor"</formula>
    </cfRule>
    <cfRule type="cellIs" dxfId="144" priority="176" operator="equal">
      <formula>"Moderado"</formula>
    </cfRule>
    <cfRule type="cellIs" dxfId="143" priority="177" operator="equal">
      <formula>"Menor"</formula>
    </cfRule>
    <cfRule type="cellIs" dxfId="142" priority="178" operator="equal">
      <formula>"Leve"</formula>
    </cfRule>
  </conditionalFormatting>
  <conditionalFormatting sqref="AC28:AC33">
    <cfRule type="cellIs" dxfId="141" priority="170" operator="equal">
      <formula>"Extremo"</formula>
    </cfRule>
    <cfRule type="cellIs" dxfId="140" priority="171" operator="equal">
      <formula>"Alto"</formula>
    </cfRule>
    <cfRule type="cellIs" dxfId="139" priority="172" operator="equal">
      <formula>"Moderado"</formula>
    </cfRule>
    <cfRule type="cellIs" dxfId="138" priority="173" operator="equal">
      <formula>"Bajo"</formula>
    </cfRule>
  </conditionalFormatting>
  <conditionalFormatting sqref="H34">
    <cfRule type="cellIs" dxfId="137" priority="165" operator="equal">
      <formula>"Muy Alta"</formula>
    </cfRule>
    <cfRule type="cellIs" dxfId="136" priority="166" operator="equal">
      <formula>"Alta"</formula>
    </cfRule>
    <cfRule type="cellIs" dxfId="135" priority="167" operator="equal">
      <formula>"Media"</formula>
    </cfRule>
    <cfRule type="cellIs" dxfId="134" priority="168" operator="equal">
      <formula>"Baja"</formula>
    </cfRule>
    <cfRule type="cellIs" dxfId="133" priority="169" operator="equal">
      <formula>"Muy Baja"</formula>
    </cfRule>
  </conditionalFormatting>
  <conditionalFormatting sqref="N34">
    <cfRule type="cellIs" dxfId="132" priority="156" operator="equal">
      <formula>"Extremo"</formula>
    </cfRule>
    <cfRule type="cellIs" dxfId="131" priority="157" operator="equal">
      <formula>"Alto"</formula>
    </cfRule>
    <cfRule type="cellIs" dxfId="130" priority="158" operator="equal">
      <formula>"Moderado"</formula>
    </cfRule>
    <cfRule type="cellIs" dxfId="129" priority="159" operator="equal">
      <formula>"Bajo"</formula>
    </cfRule>
  </conditionalFormatting>
  <conditionalFormatting sqref="Y34:Y39">
    <cfRule type="cellIs" dxfId="128" priority="151" operator="equal">
      <formula>"Muy Alta"</formula>
    </cfRule>
    <cfRule type="cellIs" dxfId="127" priority="152" operator="equal">
      <formula>"Alta"</formula>
    </cfRule>
    <cfRule type="cellIs" dxfId="126" priority="153" operator="equal">
      <formula>"Media"</formula>
    </cfRule>
    <cfRule type="cellIs" dxfId="125" priority="154" operator="equal">
      <formula>"Baja"</formula>
    </cfRule>
    <cfRule type="cellIs" dxfId="124" priority="155" operator="equal">
      <formula>"Muy Baja"</formula>
    </cfRule>
  </conditionalFormatting>
  <conditionalFormatting sqref="AA34:AA39">
    <cfRule type="cellIs" dxfId="123" priority="146" operator="equal">
      <formula>"Catastrófico"</formula>
    </cfRule>
    <cfRule type="cellIs" dxfId="122" priority="147" operator="equal">
      <formula>"Mayor"</formula>
    </cfRule>
    <cfRule type="cellIs" dxfId="121" priority="148" operator="equal">
      <formula>"Moderado"</formula>
    </cfRule>
    <cfRule type="cellIs" dxfId="120" priority="149" operator="equal">
      <formula>"Menor"</formula>
    </cfRule>
    <cfRule type="cellIs" dxfId="119" priority="150" operator="equal">
      <formula>"Leve"</formula>
    </cfRule>
  </conditionalFormatting>
  <conditionalFormatting sqref="AC34:AC39">
    <cfRule type="cellIs" dxfId="118" priority="142" operator="equal">
      <formula>"Extremo"</formula>
    </cfRule>
    <cfRule type="cellIs" dxfId="117" priority="143" operator="equal">
      <formula>"Alto"</formula>
    </cfRule>
    <cfRule type="cellIs" dxfId="116" priority="144" operator="equal">
      <formula>"Moderado"</formula>
    </cfRule>
    <cfRule type="cellIs" dxfId="115" priority="145" operator="equal">
      <formula>"Bajo"</formula>
    </cfRule>
  </conditionalFormatting>
  <conditionalFormatting sqref="H40">
    <cfRule type="cellIs" dxfId="114" priority="137" operator="equal">
      <formula>"Muy Alta"</formula>
    </cfRule>
    <cfRule type="cellIs" dxfId="113" priority="138" operator="equal">
      <formula>"Alta"</formula>
    </cfRule>
    <cfRule type="cellIs" dxfId="112" priority="139" operator="equal">
      <formula>"Media"</formula>
    </cfRule>
    <cfRule type="cellIs" dxfId="111" priority="140" operator="equal">
      <formula>"Baja"</formula>
    </cfRule>
    <cfRule type="cellIs" dxfId="110" priority="141" operator="equal">
      <formula>"Muy Baja"</formula>
    </cfRule>
  </conditionalFormatting>
  <conditionalFormatting sqref="N40">
    <cfRule type="cellIs" dxfId="109" priority="128" operator="equal">
      <formula>"Extremo"</formula>
    </cfRule>
    <cfRule type="cellIs" dxfId="108" priority="129" operator="equal">
      <formula>"Alto"</formula>
    </cfRule>
    <cfRule type="cellIs" dxfId="107" priority="130" operator="equal">
      <formula>"Moderado"</formula>
    </cfRule>
    <cfRule type="cellIs" dxfId="106" priority="131" operator="equal">
      <formula>"Bajo"</formula>
    </cfRule>
  </conditionalFormatting>
  <conditionalFormatting sqref="Y40:Y45">
    <cfRule type="cellIs" dxfId="105" priority="123" operator="equal">
      <formula>"Muy Alta"</formula>
    </cfRule>
    <cfRule type="cellIs" dxfId="104" priority="124" operator="equal">
      <formula>"Alta"</formula>
    </cfRule>
    <cfRule type="cellIs" dxfId="103" priority="125" operator="equal">
      <formula>"Media"</formula>
    </cfRule>
    <cfRule type="cellIs" dxfId="102" priority="126" operator="equal">
      <formula>"Baja"</formula>
    </cfRule>
    <cfRule type="cellIs" dxfId="101" priority="127" operator="equal">
      <formula>"Muy Baja"</formula>
    </cfRule>
  </conditionalFormatting>
  <conditionalFormatting sqref="AA40:AA45">
    <cfRule type="cellIs" dxfId="100" priority="118" operator="equal">
      <formula>"Catastrófico"</formula>
    </cfRule>
    <cfRule type="cellIs" dxfId="99" priority="119" operator="equal">
      <formula>"Mayor"</formula>
    </cfRule>
    <cfRule type="cellIs" dxfId="98" priority="120" operator="equal">
      <formula>"Moderado"</formula>
    </cfRule>
    <cfRule type="cellIs" dxfId="97" priority="121" operator="equal">
      <formula>"Menor"</formula>
    </cfRule>
    <cfRule type="cellIs" dxfId="96" priority="122" operator="equal">
      <formula>"Leve"</formula>
    </cfRule>
  </conditionalFormatting>
  <conditionalFormatting sqref="AC40:AC45">
    <cfRule type="cellIs" dxfId="95" priority="114" operator="equal">
      <formula>"Extremo"</formula>
    </cfRule>
    <cfRule type="cellIs" dxfId="94" priority="115" operator="equal">
      <formula>"Alto"</formula>
    </cfRule>
    <cfRule type="cellIs" dxfId="93" priority="116" operator="equal">
      <formula>"Moderado"</formula>
    </cfRule>
    <cfRule type="cellIs" dxfId="92" priority="117" operator="equal">
      <formula>"Bajo"</formula>
    </cfRule>
  </conditionalFormatting>
  <conditionalFormatting sqref="H46">
    <cfRule type="cellIs" dxfId="91" priority="109" operator="equal">
      <formula>"Muy Alta"</formula>
    </cfRule>
    <cfRule type="cellIs" dxfId="90" priority="110" operator="equal">
      <formula>"Alta"</formula>
    </cfRule>
    <cfRule type="cellIs" dxfId="89" priority="111" operator="equal">
      <formula>"Media"</formula>
    </cfRule>
    <cfRule type="cellIs" dxfId="88" priority="112" operator="equal">
      <formula>"Baja"</formula>
    </cfRule>
    <cfRule type="cellIs" dxfId="87" priority="113" operator="equal">
      <formula>"Muy Baja"</formula>
    </cfRule>
  </conditionalFormatting>
  <conditionalFormatting sqref="N46">
    <cfRule type="cellIs" dxfId="86" priority="100" operator="equal">
      <formula>"Extremo"</formula>
    </cfRule>
    <cfRule type="cellIs" dxfId="85" priority="101" operator="equal">
      <formula>"Alto"</formula>
    </cfRule>
    <cfRule type="cellIs" dxfId="84" priority="102" operator="equal">
      <formula>"Moderado"</formula>
    </cfRule>
    <cfRule type="cellIs" dxfId="83" priority="103" operator="equal">
      <formula>"Bajo"</formula>
    </cfRule>
  </conditionalFormatting>
  <conditionalFormatting sqref="Y46:Y51">
    <cfRule type="cellIs" dxfId="82" priority="95" operator="equal">
      <formula>"Muy Alta"</formula>
    </cfRule>
    <cfRule type="cellIs" dxfId="81" priority="96" operator="equal">
      <formula>"Alta"</formula>
    </cfRule>
    <cfRule type="cellIs" dxfId="80" priority="97" operator="equal">
      <formula>"Media"</formula>
    </cfRule>
    <cfRule type="cellIs" dxfId="79" priority="98" operator="equal">
      <formula>"Baja"</formula>
    </cfRule>
    <cfRule type="cellIs" dxfId="78" priority="99" operator="equal">
      <formula>"Muy Baja"</formula>
    </cfRule>
  </conditionalFormatting>
  <conditionalFormatting sqref="AA46:AA51">
    <cfRule type="cellIs" dxfId="77" priority="90" operator="equal">
      <formula>"Catastrófico"</formula>
    </cfRule>
    <cfRule type="cellIs" dxfId="76" priority="91" operator="equal">
      <formula>"Mayor"</formula>
    </cfRule>
    <cfRule type="cellIs" dxfId="75" priority="92" operator="equal">
      <formula>"Moderado"</formula>
    </cfRule>
    <cfRule type="cellIs" dxfId="74" priority="93" operator="equal">
      <formula>"Menor"</formula>
    </cfRule>
    <cfRule type="cellIs" dxfId="73" priority="94" operator="equal">
      <formula>"Leve"</formula>
    </cfRule>
  </conditionalFormatting>
  <conditionalFormatting sqref="AC46:AC51">
    <cfRule type="cellIs" dxfId="72" priority="86" operator="equal">
      <formula>"Extremo"</formula>
    </cfRule>
    <cfRule type="cellIs" dxfId="71" priority="87" operator="equal">
      <formula>"Alto"</formula>
    </cfRule>
    <cfRule type="cellIs" dxfId="70" priority="88" operator="equal">
      <formula>"Moderado"</formula>
    </cfRule>
    <cfRule type="cellIs" dxfId="69" priority="89" operator="equal">
      <formula>"Bajo"</formula>
    </cfRule>
  </conditionalFormatting>
  <conditionalFormatting sqref="H52">
    <cfRule type="cellIs" dxfId="68" priority="81" operator="equal">
      <formula>"Muy Alta"</formula>
    </cfRule>
    <cfRule type="cellIs" dxfId="67" priority="82" operator="equal">
      <formula>"Alta"</formula>
    </cfRule>
    <cfRule type="cellIs" dxfId="66" priority="83" operator="equal">
      <formula>"Media"</formula>
    </cfRule>
    <cfRule type="cellIs" dxfId="65" priority="84" operator="equal">
      <formula>"Baja"</formula>
    </cfRule>
    <cfRule type="cellIs" dxfId="64" priority="85" operator="equal">
      <formula>"Muy Baja"</formula>
    </cfRule>
  </conditionalFormatting>
  <conditionalFormatting sqref="N52">
    <cfRule type="cellIs" dxfId="63" priority="72" operator="equal">
      <formula>"Extremo"</formula>
    </cfRule>
    <cfRule type="cellIs" dxfId="62" priority="73" operator="equal">
      <formula>"Alto"</formula>
    </cfRule>
    <cfRule type="cellIs" dxfId="61" priority="74" operator="equal">
      <formula>"Moderado"</formula>
    </cfRule>
    <cfRule type="cellIs" dxfId="60" priority="75" operator="equal">
      <formula>"Bajo"</formula>
    </cfRule>
  </conditionalFormatting>
  <conditionalFormatting sqref="Y52:Y57">
    <cfRule type="cellIs" dxfId="59" priority="67" operator="equal">
      <formula>"Muy Alta"</formula>
    </cfRule>
    <cfRule type="cellIs" dxfId="58" priority="68" operator="equal">
      <formula>"Alta"</formula>
    </cfRule>
    <cfRule type="cellIs" dxfId="57" priority="69" operator="equal">
      <formula>"Media"</formula>
    </cfRule>
    <cfRule type="cellIs" dxfId="56" priority="70" operator="equal">
      <formula>"Baja"</formula>
    </cfRule>
    <cfRule type="cellIs" dxfId="55" priority="71" operator="equal">
      <formula>"Muy Baja"</formula>
    </cfRule>
  </conditionalFormatting>
  <conditionalFormatting sqref="AA52:AA57">
    <cfRule type="cellIs" dxfId="54" priority="62" operator="equal">
      <formula>"Catastrófico"</formula>
    </cfRule>
    <cfRule type="cellIs" dxfId="53" priority="63" operator="equal">
      <formula>"Mayor"</formula>
    </cfRule>
    <cfRule type="cellIs" dxfId="52" priority="64" operator="equal">
      <formula>"Moderado"</formula>
    </cfRule>
    <cfRule type="cellIs" dxfId="51" priority="65" operator="equal">
      <formula>"Menor"</formula>
    </cfRule>
    <cfRule type="cellIs" dxfId="50" priority="66" operator="equal">
      <formula>"Leve"</formula>
    </cfRule>
  </conditionalFormatting>
  <conditionalFormatting sqref="AC52:AC57">
    <cfRule type="cellIs" dxfId="49" priority="58" operator="equal">
      <formula>"Extremo"</formula>
    </cfRule>
    <cfRule type="cellIs" dxfId="48" priority="59" operator="equal">
      <formula>"Alto"</formula>
    </cfRule>
    <cfRule type="cellIs" dxfId="47" priority="60" operator="equal">
      <formula>"Moderado"</formula>
    </cfRule>
    <cfRule type="cellIs" dxfId="46" priority="61" operator="equal">
      <formula>"Bajo"</formula>
    </cfRule>
  </conditionalFormatting>
  <conditionalFormatting sqref="N58">
    <cfRule type="cellIs" dxfId="45" priority="44" operator="equal">
      <formula>"Extremo"</formula>
    </cfRule>
    <cfRule type="cellIs" dxfId="44" priority="45" operator="equal">
      <formula>"Alto"</formula>
    </cfRule>
    <cfRule type="cellIs" dxfId="43" priority="46" operator="equal">
      <formula>"Moderado"</formula>
    </cfRule>
    <cfRule type="cellIs" dxfId="42" priority="47" operator="equal">
      <formula>"Bajo"</formula>
    </cfRule>
  </conditionalFormatting>
  <conditionalFormatting sqref="Y58:Y63">
    <cfRule type="cellIs" dxfId="41" priority="39" operator="equal">
      <formula>"Muy Alta"</formula>
    </cfRule>
    <cfRule type="cellIs" dxfId="40" priority="40" operator="equal">
      <formula>"Alta"</formula>
    </cfRule>
    <cfRule type="cellIs" dxfId="39" priority="41" operator="equal">
      <formula>"Media"</formula>
    </cfRule>
    <cfRule type="cellIs" dxfId="38" priority="42" operator="equal">
      <formula>"Baja"</formula>
    </cfRule>
    <cfRule type="cellIs" dxfId="37" priority="43" operator="equal">
      <formula>"Muy Baja"</formula>
    </cfRule>
  </conditionalFormatting>
  <conditionalFormatting sqref="AA58:AA63">
    <cfRule type="cellIs" dxfId="36" priority="34" operator="equal">
      <formula>"Catastrófico"</formula>
    </cfRule>
    <cfRule type="cellIs" dxfId="35" priority="35" operator="equal">
      <formula>"Mayor"</formula>
    </cfRule>
    <cfRule type="cellIs" dxfId="34" priority="36" operator="equal">
      <formula>"Moderado"</formula>
    </cfRule>
    <cfRule type="cellIs" dxfId="33" priority="37" operator="equal">
      <formula>"Menor"</formula>
    </cfRule>
    <cfRule type="cellIs" dxfId="32" priority="38" operator="equal">
      <formula>"Leve"</formula>
    </cfRule>
  </conditionalFormatting>
  <conditionalFormatting sqref="AC58:AC63">
    <cfRule type="cellIs" dxfId="31" priority="30" operator="equal">
      <formula>"Extremo"</formula>
    </cfRule>
    <cfRule type="cellIs" dxfId="30" priority="31" operator="equal">
      <formula>"Alto"</formula>
    </cfRule>
    <cfRule type="cellIs" dxfId="29" priority="32" operator="equal">
      <formula>"Moderado"</formula>
    </cfRule>
    <cfRule type="cellIs" dxfId="28" priority="33" operator="equal">
      <formula>"Bajo"</formula>
    </cfRule>
  </conditionalFormatting>
  <conditionalFormatting sqref="H64">
    <cfRule type="cellIs" dxfId="27" priority="25" operator="equal">
      <formula>"Muy Alta"</formula>
    </cfRule>
    <cfRule type="cellIs" dxfId="26" priority="26" operator="equal">
      <formula>"Alta"</formula>
    </cfRule>
    <cfRule type="cellIs" dxfId="25" priority="27" operator="equal">
      <formula>"Media"</formula>
    </cfRule>
    <cfRule type="cellIs" dxfId="24" priority="28" operator="equal">
      <formula>"Baja"</formula>
    </cfRule>
    <cfRule type="cellIs" dxfId="23" priority="29" operator="equal">
      <formula>"Muy Baja"</formula>
    </cfRule>
  </conditionalFormatting>
  <conditionalFormatting sqref="N64">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64:Y69">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64:AA69">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64:AC69">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10:K69">
    <cfRule type="containsText" dxfId="4" priority="1" operator="containsText" text="❌">
      <formula>NOT(ISERROR(SEARCH("❌",K10)))</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'Tabla Valoración controles'!$D$4:$D$6</xm:f>
          </x14:formula1>
          <xm:sqref>R10:R69</xm:sqref>
        </x14:dataValidation>
        <x14:dataValidation type="list" allowBlank="1" showInputMessage="1" showErrorMessage="1">
          <x14:formula1>
            <xm:f>'Tabla Valoración controles'!$D$7:$D$8</xm:f>
          </x14:formula1>
          <xm:sqref>S10:S69</xm:sqref>
        </x14:dataValidation>
        <x14:dataValidation type="list" allowBlank="1" showInputMessage="1" showErrorMessage="1">
          <x14:formula1>
            <xm:f>'Tabla Valoración controles'!$D$9:$D$10</xm:f>
          </x14:formula1>
          <xm:sqref>U10:U69</xm:sqref>
        </x14:dataValidation>
        <x14:dataValidation type="list" allowBlank="1" showInputMessage="1" showErrorMessage="1">
          <x14:formula1>
            <xm:f>'Tabla Valoración controles'!$D$11:$D$12</xm:f>
          </x14:formula1>
          <xm:sqref>V10:V69</xm:sqref>
        </x14:dataValidation>
        <x14:dataValidation type="list" allowBlank="1" showInputMessage="1" showErrorMessage="1">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14:formula1>
            <xm:f>'Tabla Valoración controles'!$D$13:$D$14</xm:f>
          </x14:formula1>
          <xm:sqref>W10:W69</xm:sqref>
        </x14:dataValidation>
        <x14:dataValidation type="list" allowBlank="1" showInputMessage="1" showErrorMessage="1">
          <x14:formula1>
            <xm:f>'Opciones Tratamiento'!$B$13:$B$19</xm:f>
          </x14:formula1>
          <xm:sqref>F10:F69</xm:sqref>
        </x14:dataValidation>
        <x14:dataValidation type="list" allowBlank="1" showInputMessage="1" showErrorMessage="1">
          <x14:formula1>
            <xm:f>'Opciones Tratamiento'!$E$2:$E$4</xm:f>
          </x14:formula1>
          <xm:sqref>B10:B69</xm:sqref>
        </x14:dataValidation>
        <x14:dataValidation type="list" allowBlank="1" showInputMessage="1" showErrorMessage="1">
          <x14:formula1>
            <xm:f>'Opciones Tratamiento'!$B$2:$B$5</xm:f>
          </x14:formula1>
          <xm:sqref>AD10:AD69</xm:sqref>
        </x14:dataValidation>
        <x14:dataValidation type="list" allowBlank="1" showInputMessage="1" showErrorMessage="1">
          <x14:formula1>
            <xm:f>'Tabla Impacto'!$F$210:$F$221</xm:f>
          </x14:formula1>
          <xm:sqref>J10:J69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AE10:AE21 AE23:AE27 AE30:AE69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66" zoomScaleNormal="40" workbookViewId="0">
      <selection activeCell="V14" sqref="V14:W15"/>
    </sheetView>
  </sheetViews>
  <sheetFormatPr baseColWidth="10" defaultRowHeight="15" x14ac:dyDescent="0.25"/>
  <cols>
    <col min="2" max="39" width="5.7109375" customWidth="1"/>
    <col min="41" max="46" width="5.7109375" customWidth="1"/>
  </cols>
  <sheetData>
    <row r="1" spans="1:99"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row>
    <row r="2" spans="1:99" ht="18" customHeight="1" x14ac:dyDescent="0.25">
      <c r="A2" s="84"/>
      <c r="B2" s="250" t="s">
        <v>160</v>
      </c>
      <c r="C2" s="250"/>
      <c r="D2" s="250"/>
      <c r="E2" s="250"/>
      <c r="F2" s="250"/>
      <c r="G2" s="250"/>
      <c r="H2" s="250"/>
      <c r="I2" s="250"/>
      <c r="J2" s="288" t="s">
        <v>2</v>
      </c>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c r="AJ2" s="288"/>
      <c r="AK2" s="288"/>
      <c r="AL2" s="288"/>
      <c r="AM2" s="288"/>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row>
    <row r="3" spans="1:99" ht="18.75" customHeight="1" x14ac:dyDescent="0.25">
      <c r="A3" s="84"/>
      <c r="B3" s="250"/>
      <c r="C3" s="250"/>
      <c r="D3" s="250"/>
      <c r="E3" s="250"/>
      <c r="F3" s="250"/>
      <c r="G3" s="250"/>
      <c r="H3" s="250"/>
      <c r="I3" s="250"/>
      <c r="J3" s="288"/>
      <c r="K3" s="288"/>
      <c r="L3" s="288"/>
      <c r="M3" s="288"/>
      <c r="N3" s="288"/>
      <c r="O3" s="288"/>
      <c r="P3" s="288"/>
      <c r="Q3" s="288"/>
      <c r="R3" s="288"/>
      <c r="S3" s="288"/>
      <c r="T3" s="288"/>
      <c r="U3" s="288"/>
      <c r="V3" s="288"/>
      <c r="W3" s="288"/>
      <c r="X3" s="288"/>
      <c r="Y3" s="288"/>
      <c r="Z3" s="288"/>
      <c r="AA3" s="288"/>
      <c r="AB3" s="288"/>
      <c r="AC3" s="288"/>
      <c r="AD3" s="288"/>
      <c r="AE3" s="288"/>
      <c r="AF3" s="288"/>
      <c r="AG3" s="288"/>
      <c r="AH3" s="288"/>
      <c r="AI3" s="288"/>
      <c r="AJ3" s="288"/>
      <c r="AK3" s="288"/>
      <c r="AL3" s="288"/>
      <c r="AM3" s="288"/>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row>
    <row r="4" spans="1:99" ht="15" customHeight="1" x14ac:dyDescent="0.25">
      <c r="A4" s="84"/>
      <c r="B4" s="250"/>
      <c r="C4" s="250"/>
      <c r="D4" s="250"/>
      <c r="E4" s="250"/>
      <c r="F4" s="250"/>
      <c r="G4" s="250"/>
      <c r="H4" s="250"/>
      <c r="I4" s="250"/>
      <c r="J4" s="288"/>
      <c r="K4" s="288"/>
      <c r="L4" s="288"/>
      <c r="M4" s="288"/>
      <c r="N4" s="288"/>
      <c r="O4" s="288"/>
      <c r="P4" s="288"/>
      <c r="Q4" s="288"/>
      <c r="R4" s="288"/>
      <c r="S4" s="288"/>
      <c r="T4" s="288"/>
      <c r="U4" s="288"/>
      <c r="V4" s="288"/>
      <c r="W4" s="288"/>
      <c r="X4" s="288"/>
      <c r="Y4" s="288"/>
      <c r="Z4" s="288"/>
      <c r="AA4" s="288"/>
      <c r="AB4" s="288"/>
      <c r="AC4" s="288"/>
      <c r="AD4" s="288"/>
      <c r="AE4" s="288"/>
      <c r="AF4" s="288"/>
      <c r="AG4" s="288"/>
      <c r="AH4" s="288"/>
      <c r="AI4" s="288"/>
      <c r="AJ4" s="288"/>
      <c r="AK4" s="288"/>
      <c r="AL4" s="288"/>
      <c r="AM4" s="288"/>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row>
    <row r="5" spans="1:99"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row>
    <row r="6" spans="1:99" ht="15" customHeight="1" x14ac:dyDescent="0.25">
      <c r="A6" s="84"/>
      <c r="B6" s="300" t="s">
        <v>4</v>
      </c>
      <c r="C6" s="300"/>
      <c r="D6" s="301"/>
      <c r="E6" s="289" t="s">
        <v>115</v>
      </c>
      <c r="F6" s="290"/>
      <c r="G6" s="290"/>
      <c r="H6" s="290"/>
      <c r="I6" s="291"/>
      <c r="J6" s="285" t="str">
        <f ca="1">IF(AND('Mapa final'!$H$10="Muy Alta",'Mapa final'!$L$10="Leve"),CONCATENATE("R",'Mapa final'!$A$10),"")</f>
        <v/>
      </c>
      <c r="K6" s="286"/>
      <c r="L6" s="286" t="str">
        <f ca="1">IF(AND('Mapa final'!$H$16="Muy Alta",'Mapa final'!$L$16="Leve"),CONCATENATE("R",'Mapa final'!$A$16),"")</f>
        <v/>
      </c>
      <c r="M6" s="286"/>
      <c r="N6" s="286" t="str">
        <f ca="1">IF(AND('Mapa final'!$H$22="Muy Alta",'Mapa final'!$L$22="Leve"),CONCATENATE("R",'Mapa final'!$A$22),"")</f>
        <v/>
      </c>
      <c r="O6" s="287"/>
      <c r="P6" s="285" t="str">
        <f ca="1">IF(AND('Mapa final'!$H$10="Muy Alta",'Mapa final'!$L$10="Menor"),CONCATENATE("R",'Mapa final'!$A$10),"")</f>
        <v/>
      </c>
      <c r="Q6" s="286"/>
      <c r="R6" s="286" t="str">
        <f ca="1">IF(AND('Mapa final'!$H$16="Muy Alta",'Mapa final'!$L$16="Menor"),CONCATENATE("R",'Mapa final'!$A$16),"")</f>
        <v/>
      </c>
      <c r="S6" s="286"/>
      <c r="T6" s="286" t="str">
        <f ca="1">IF(AND('Mapa final'!$H$22="Muy Alta",'Mapa final'!$L$22="Menor"),CONCATENATE("R",'Mapa final'!$A$22),"")</f>
        <v/>
      </c>
      <c r="U6" s="287"/>
      <c r="V6" s="285" t="str">
        <f ca="1">IF(AND('Mapa final'!$H$10="Muy Alta",'Mapa final'!$L$10="Moderado"),CONCATENATE("R",'Mapa final'!$A$10),"")</f>
        <v/>
      </c>
      <c r="W6" s="286"/>
      <c r="X6" s="286" t="str">
        <f ca="1">IF(AND('Mapa final'!$H$16="Muy Alta",'Mapa final'!$L$16="Moderado"),CONCATENATE("R",'Mapa final'!$A$16),"")</f>
        <v/>
      </c>
      <c r="Y6" s="286"/>
      <c r="Z6" s="286" t="str">
        <f ca="1">IF(AND('Mapa final'!$H$22="Muy Alta",'Mapa final'!$L$22="Moderado"),CONCATENATE("R",'Mapa final'!$A$22),"")</f>
        <v/>
      </c>
      <c r="AA6" s="287"/>
      <c r="AB6" s="285" t="str">
        <f ca="1">IF(AND('Mapa final'!$H$10="Muy Alta",'Mapa final'!$L$10="Mayor"),CONCATENATE("R",'Mapa final'!$A$10),"")</f>
        <v/>
      </c>
      <c r="AC6" s="286"/>
      <c r="AD6" s="286" t="str">
        <f ca="1">IF(AND('Mapa final'!$H$16="Muy Alta",'Mapa final'!$L$16="Mayor"),CONCATENATE("R",'Mapa final'!$A$16),"")</f>
        <v/>
      </c>
      <c r="AE6" s="286"/>
      <c r="AF6" s="286" t="str">
        <f ca="1">IF(AND('Mapa final'!$H$22="Muy Alta",'Mapa final'!$L$22="Mayor"),CONCATENATE("R",'Mapa final'!$A$22),"")</f>
        <v/>
      </c>
      <c r="AG6" s="287"/>
      <c r="AH6" s="275" t="str">
        <f ca="1">IF(AND('Mapa final'!$H$10="Muy Alta",'Mapa final'!$L$10="Catastrófico"),CONCATENATE("R",'Mapa final'!$A$10),"")</f>
        <v/>
      </c>
      <c r="AI6" s="276"/>
      <c r="AJ6" s="276" t="str">
        <f ca="1">IF(AND('Mapa final'!$H$16="Muy Alta",'Mapa final'!$L$16="Catastrófico"),CONCATENATE("R",'Mapa final'!$A$16),"")</f>
        <v/>
      </c>
      <c r="AK6" s="276"/>
      <c r="AL6" s="276" t="str">
        <f ca="1">IF(AND('Mapa final'!$H$22="Muy Alta",'Mapa final'!$L$22="Catastrófico"),CONCATENATE("R",'Mapa final'!$A$22),"")</f>
        <v/>
      </c>
      <c r="AM6" s="277"/>
      <c r="AO6" s="302" t="s">
        <v>78</v>
      </c>
      <c r="AP6" s="303"/>
      <c r="AQ6" s="303"/>
      <c r="AR6" s="303"/>
      <c r="AS6" s="303"/>
      <c r="AT6" s="30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row>
    <row r="7" spans="1:99" ht="15" customHeight="1" x14ac:dyDescent="0.25">
      <c r="A7" s="84"/>
      <c r="B7" s="300"/>
      <c r="C7" s="300"/>
      <c r="D7" s="301"/>
      <c r="E7" s="292"/>
      <c r="F7" s="293"/>
      <c r="G7" s="293"/>
      <c r="H7" s="293"/>
      <c r="I7" s="294"/>
      <c r="J7" s="278"/>
      <c r="K7" s="279"/>
      <c r="L7" s="279"/>
      <c r="M7" s="279"/>
      <c r="N7" s="279"/>
      <c r="O7" s="281"/>
      <c r="P7" s="278"/>
      <c r="Q7" s="279"/>
      <c r="R7" s="279"/>
      <c r="S7" s="279"/>
      <c r="T7" s="279"/>
      <c r="U7" s="281"/>
      <c r="V7" s="278"/>
      <c r="W7" s="279"/>
      <c r="X7" s="279"/>
      <c r="Y7" s="279"/>
      <c r="Z7" s="279"/>
      <c r="AA7" s="281"/>
      <c r="AB7" s="278"/>
      <c r="AC7" s="279"/>
      <c r="AD7" s="279"/>
      <c r="AE7" s="279"/>
      <c r="AF7" s="279"/>
      <c r="AG7" s="281"/>
      <c r="AH7" s="269"/>
      <c r="AI7" s="270"/>
      <c r="AJ7" s="270"/>
      <c r="AK7" s="270"/>
      <c r="AL7" s="270"/>
      <c r="AM7" s="271"/>
      <c r="AN7" s="84"/>
      <c r="AO7" s="305"/>
      <c r="AP7" s="306"/>
      <c r="AQ7" s="306"/>
      <c r="AR7" s="306"/>
      <c r="AS7" s="306"/>
      <c r="AT7" s="307"/>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row>
    <row r="8" spans="1:99" ht="15" customHeight="1" x14ac:dyDescent="0.25">
      <c r="A8" s="84"/>
      <c r="B8" s="300"/>
      <c r="C8" s="300"/>
      <c r="D8" s="301"/>
      <c r="E8" s="292"/>
      <c r="F8" s="293"/>
      <c r="G8" s="293"/>
      <c r="H8" s="293"/>
      <c r="I8" s="294"/>
      <c r="J8" s="278" t="str">
        <f ca="1">IF(AND('Mapa final'!$H$28="Muy Alta",'Mapa final'!$L$28="Leve"),CONCATENATE("R",'Mapa final'!$A$28),"")</f>
        <v/>
      </c>
      <c r="K8" s="279"/>
      <c r="L8" s="280" t="str">
        <f ca="1">IF(AND('Mapa final'!$H$34="Muy Alta",'Mapa final'!$L$34="Leve"),CONCATENATE("R",'Mapa final'!$A$34),"")</f>
        <v/>
      </c>
      <c r="M8" s="280"/>
      <c r="N8" s="280" t="str">
        <f ca="1">IF(AND('Mapa final'!$H$40="Muy Alta",'Mapa final'!$L$40="Leve"),CONCATENATE("R",'Mapa final'!$A$40),"")</f>
        <v/>
      </c>
      <c r="O8" s="281"/>
      <c r="P8" s="278" t="str">
        <f ca="1">IF(AND('Mapa final'!$H$28="Muy Alta",'Mapa final'!$L$28="Menor"),CONCATENATE("R",'Mapa final'!$A$28),"")</f>
        <v/>
      </c>
      <c r="Q8" s="279"/>
      <c r="R8" s="280" t="str">
        <f ca="1">IF(AND('Mapa final'!$H$34="Muy Alta",'Mapa final'!$L$34="Menor"),CONCATENATE("R",'Mapa final'!$A$34),"")</f>
        <v/>
      </c>
      <c r="S8" s="280"/>
      <c r="T8" s="280" t="str">
        <f ca="1">IF(AND('Mapa final'!$H$40="Muy Alta",'Mapa final'!$L$40="Menor"),CONCATENATE("R",'Mapa final'!$A$40),"")</f>
        <v/>
      </c>
      <c r="U8" s="281"/>
      <c r="V8" s="278" t="str">
        <f ca="1">IF(AND('Mapa final'!$H$28="Muy Alta",'Mapa final'!$L$28="Moderado"),CONCATENATE("R",'Mapa final'!$A$28),"")</f>
        <v/>
      </c>
      <c r="W8" s="279"/>
      <c r="X8" s="280" t="str">
        <f ca="1">IF(AND('Mapa final'!$H$34="Muy Alta",'Mapa final'!$L$34="Moderado"),CONCATENATE("R",'Mapa final'!$A$34),"")</f>
        <v/>
      </c>
      <c r="Y8" s="280"/>
      <c r="Z8" s="280" t="str">
        <f ca="1">IF(AND('Mapa final'!$H$40="Muy Alta",'Mapa final'!$L$40="Moderado"),CONCATENATE("R",'Mapa final'!$A$40),"")</f>
        <v/>
      </c>
      <c r="AA8" s="281"/>
      <c r="AB8" s="278" t="str">
        <f ca="1">IF(AND('Mapa final'!$H$28="Muy Alta",'Mapa final'!$L$28="Mayor"),CONCATENATE("R",'Mapa final'!$A$28),"")</f>
        <v/>
      </c>
      <c r="AC8" s="279"/>
      <c r="AD8" s="280" t="str">
        <f ca="1">IF(AND('Mapa final'!$H$34="Muy Alta",'Mapa final'!$L$34="Mayor"),CONCATENATE("R",'Mapa final'!$A$34),"")</f>
        <v/>
      </c>
      <c r="AE8" s="280"/>
      <c r="AF8" s="280" t="str">
        <f ca="1">IF(AND('Mapa final'!$H$40="Muy Alta",'Mapa final'!$L$40="Mayor"),CONCATENATE("R",'Mapa final'!$A$40),"")</f>
        <v/>
      </c>
      <c r="AG8" s="281"/>
      <c r="AH8" s="269" t="str">
        <f ca="1">IF(AND('Mapa final'!$H$28="Muy Alta",'Mapa final'!$L$28="Catastrófico"),CONCATENATE("R",'Mapa final'!$A$28),"")</f>
        <v/>
      </c>
      <c r="AI8" s="270"/>
      <c r="AJ8" s="270" t="str">
        <f ca="1">IF(AND('Mapa final'!$H$34="Muy Alta",'Mapa final'!$L$34="Catastrófico"),CONCATENATE("R",'Mapa final'!$A$34),"")</f>
        <v/>
      </c>
      <c r="AK8" s="270"/>
      <c r="AL8" s="270" t="str">
        <f ca="1">IF(AND('Mapa final'!$H$40="Muy Alta",'Mapa final'!$L$40="Catastrófico"),CONCATENATE("R",'Mapa final'!$A$40),"")</f>
        <v/>
      </c>
      <c r="AM8" s="271"/>
      <c r="AN8" s="84"/>
      <c r="AO8" s="305"/>
      <c r="AP8" s="306"/>
      <c r="AQ8" s="306"/>
      <c r="AR8" s="306"/>
      <c r="AS8" s="306"/>
      <c r="AT8" s="307"/>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row>
    <row r="9" spans="1:99" ht="15" customHeight="1" x14ac:dyDescent="0.25">
      <c r="A9" s="84"/>
      <c r="B9" s="300"/>
      <c r="C9" s="300"/>
      <c r="D9" s="301"/>
      <c r="E9" s="292"/>
      <c r="F9" s="293"/>
      <c r="G9" s="293"/>
      <c r="H9" s="293"/>
      <c r="I9" s="294"/>
      <c r="J9" s="278"/>
      <c r="K9" s="279"/>
      <c r="L9" s="280"/>
      <c r="M9" s="280"/>
      <c r="N9" s="280"/>
      <c r="O9" s="281"/>
      <c r="P9" s="278"/>
      <c r="Q9" s="279"/>
      <c r="R9" s="280"/>
      <c r="S9" s="280"/>
      <c r="T9" s="280"/>
      <c r="U9" s="281"/>
      <c r="V9" s="278"/>
      <c r="W9" s="279"/>
      <c r="X9" s="280"/>
      <c r="Y9" s="280"/>
      <c r="Z9" s="280"/>
      <c r="AA9" s="281"/>
      <c r="AB9" s="278"/>
      <c r="AC9" s="279"/>
      <c r="AD9" s="280"/>
      <c r="AE9" s="280"/>
      <c r="AF9" s="280"/>
      <c r="AG9" s="281"/>
      <c r="AH9" s="269"/>
      <c r="AI9" s="270"/>
      <c r="AJ9" s="270"/>
      <c r="AK9" s="270"/>
      <c r="AL9" s="270"/>
      <c r="AM9" s="271"/>
      <c r="AN9" s="84"/>
      <c r="AO9" s="305"/>
      <c r="AP9" s="306"/>
      <c r="AQ9" s="306"/>
      <c r="AR9" s="306"/>
      <c r="AS9" s="306"/>
      <c r="AT9" s="307"/>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row>
    <row r="10" spans="1:99" ht="15" customHeight="1" x14ac:dyDescent="0.25">
      <c r="A10" s="84"/>
      <c r="B10" s="300"/>
      <c r="C10" s="300"/>
      <c r="D10" s="301"/>
      <c r="E10" s="292"/>
      <c r="F10" s="293"/>
      <c r="G10" s="293"/>
      <c r="H10" s="293"/>
      <c r="I10" s="294"/>
      <c r="J10" s="278" t="str">
        <f ca="1">IF(AND('Mapa final'!$H$46="Muy Alta",'Mapa final'!$L$46="Leve"),CONCATENATE("R",'Mapa final'!$A$46),"")</f>
        <v/>
      </c>
      <c r="K10" s="279"/>
      <c r="L10" s="280" t="str">
        <f ca="1">IF(AND('Mapa final'!$H$52="Muy Alta",'Mapa final'!$L$52="Leve"),CONCATENATE("R",'Mapa final'!$A$52),"")</f>
        <v/>
      </c>
      <c r="M10" s="280"/>
      <c r="N10" s="280" t="str">
        <f ca="1">IF(AND('Mapa final'!$H$58="Muy Alta",'Mapa final'!$L$58="Leve"),CONCATENATE("R",'Mapa final'!$A$58),"")</f>
        <v/>
      </c>
      <c r="O10" s="281"/>
      <c r="P10" s="278" t="str">
        <f ca="1">IF(AND('Mapa final'!$H$46="Muy Alta",'Mapa final'!$L$46="Menor"),CONCATENATE("R",'Mapa final'!$A$46),"")</f>
        <v/>
      </c>
      <c r="Q10" s="279"/>
      <c r="R10" s="280" t="str">
        <f ca="1">IF(AND('Mapa final'!$H$52="Muy Alta",'Mapa final'!$L$52="Menor"),CONCATENATE("R",'Mapa final'!$A$52),"")</f>
        <v/>
      </c>
      <c r="S10" s="280"/>
      <c r="T10" s="280" t="str">
        <f ca="1">IF(AND('Mapa final'!$H$58="Muy Alta",'Mapa final'!$L$58="Menor"),CONCATENATE("R",'Mapa final'!$A$58),"")</f>
        <v/>
      </c>
      <c r="U10" s="281"/>
      <c r="V10" s="278" t="str">
        <f ca="1">IF(AND('Mapa final'!$H$46="Muy Alta",'Mapa final'!$L$46="Moderado"),CONCATENATE("R",'Mapa final'!$A$46),"")</f>
        <v/>
      </c>
      <c r="W10" s="279"/>
      <c r="X10" s="280" t="str">
        <f ca="1">IF(AND('Mapa final'!$H$52="Muy Alta",'Mapa final'!$L$52="Moderado"),CONCATENATE("R",'Mapa final'!$A$52),"")</f>
        <v/>
      </c>
      <c r="Y10" s="280"/>
      <c r="Z10" s="280" t="str">
        <f ca="1">IF(AND('Mapa final'!$H$58="Muy Alta",'Mapa final'!$L$58="Moderado"),CONCATENATE("R",'Mapa final'!$A$58),"")</f>
        <v/>
      </c>
      <c r="AA10" s="281"/>
      <c r="AB10" s="278" t="str">
        <f ca="1">IF(AND('Mapa final'!$H$46="Muy Alta",'Mapa final'!$L$46="Mayor"),CONCATENATE("R",'Mapa final'!$A$46),"")</f>
        <v/>
      </c>
      <c r="AC10" s="279"/>
      <c r="AD10" s="280" t="str">
        <f ca="1">IF(AND('Mapa final'!$H$52="Muy Alta",'Mapa final'!$L$52="Mayor"),CONCATENATE("R",'Mapa final'!$A$52),"")</f>
        <v/>
      </c>
      <c r="AE10" s="280"/>
      <c r="AF10" s="280" t="str">
        <f ca="1">IF(AND('Mapa final'!$H$58="Muy Alta",'Mapa final'!$L$58="Mayor"),CONCATENATE("R",'Mapa final'!$A$58),"")</f>
        <v/>
      </c>
      <c r="AG10" s="281"/>
      <c r="AH10" s="269" t="str">
        <f ca="1">IF(AND('Mapa final'!$H$46="Muy Alta",'Mapa final'!$L$46="Catastrófico"),CONCATENATE("R",'Mapa final'!$A$46),"")</f>
        <v/>
      </c>
      <c r="AI10" s="270"/>
      <c r="AJ10" s="270" t="str">
        <f ca="1">IF(AND('Mapa final'!$H$52="Muy Alta",'Mapa final'!$L$52="Catastrófico"),CONCATENATE("R",'Mapa final'!$A$52),"")</f>
        <v/>
      </c>
      <c r="AK10" s="270"/>
      <c r="AL10" s="270" t="str">
        <f ca="1">IF(AND('Mapa final'!$H$58="Muy Alta",'Mapa final'!$L$58="Catastrófico"),CONCATENATE("R",'Mapa final'!$A$58),"")</f>
        <v/>
      </c>
      <c r="AM10" s="271"/>
      <c r="AN10" s="84"/>
      <c r="AO10" s="305"/>
      <c r="AP10" s="306"/>
      <c r="AQ10" s="306"/>
      <c r="AR10" s="306"/>
      <c r="AS10" s="306"/>
      <c r="AT10" s="307"/>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row>
    <row r="11" spans="1:99" ht="15" customHeight="1" x14ac:dyDescent="0.25">
      <c r="A11" s="84"/>
      <c r="B11" s="300"/>
      <c r="C11" s="300"/>
      <c r="D11" s="301"/>
      <c r="E11" s="292"/>
      <c r="F11" s="293"/>
      <c r="G11" s="293"/>
      <c r="H11" s="293"/>
      <c r="I11" s="294"/>
      <c r="J11" s="278"/>
      <c r="K11" s="279"/>
      <c r="L11" s="280"/>
      <c r="M11" s="280"/>
      <c r="N11" s="280"/>
      <c r="O11" s="281"/>
      <c r="P11" s="278"/>
      <c r="Q11" s="279"/>
      <c r="R11" s="280"/>
      <c r="S11" s="280"/>
      <c r="T11" s="280"/>
      <c r="U11" s="281"/>
      <c r="V11" s="278"/>
      <c r="W11" s="279"/>
      <c r="X11" s="280"/>
      <c r="Y11" s="280"/>
      <c r="Z11" s="280"/>
      <c r="AA11" s="281"/>
      <c r="AB11" s="278"/>
      <c r="AC11" s="279"/>
      <c r="AD11" s="280"/>
      <c r="AE11" s="280"/>
      <c r="AF11" s="280"/>
      <c r="AG11" s="281"/>
      <c r="AH11" s="269"/>
      <c r="AI11" s="270"/>
      <c r="AJ11" s="270"/>
      <c r="AK11" s="270"/>
      <c r="AL11" s="270"/>
      <c r="AM11" s="271"/>
      <c r="AN11" s="84"/>
      <c r="AO11" s="305"/>
      <c r="AP11" s="306"/>
      <c r="AQ11" s="306"/>
      <c r="AR11" s="306"/>
      <c r="AS11" s="306"/>
      <c r="AT11" s="307"/>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row>
    <row r="12" spans="1:99" ht="15" customHeight="1" x14ac:dyDescent="0.25">
      <c r="A12" s="84"/>
      <c r="B12" s="300"/>
      <c r="C12" s="300"/>
      <c r="D12" s="301"/>
      <c r="E12" s="292"/>
      <c r="F12" s="293"/>
      <c r="G12" s="293"/>
      <c r="H12" s="293"/>
      <c r="I12" s="294"/>
      <c r="J12" s="278" t="str">
        <f ca="1">IF(AND('Mapa final'!$H$64="Muy Alta",'Mapa final'!$L$64="Leve"),CONCATENATE("R",'Mapa final'!$A$64),"")</f>
        <v/>
      </c>
      <c r="K12" s="279"/>
      <c r="L12" s="280" t="str">
        <f>IF(AND('Mapa final'!$H$70="Muy Alta",'Mapa final'!$L$70="Leve"),CONCATENATE("R",'Mapa final'!$A$70),"")</f>
        <v/>
      </c>
      <c r="M12" s="280"/>
      <c r="N12" s="280" t="str">
        <f>IF(AND('Mapa final'!$H$76="Muy Alta",'Mapa final'!$L$76="Leve"),CONCATENATE("R",'Mapa final'!$A$76),"")</f>
        <v/>
      </c>
      <c r="O12" s="281"/>
      <c r="P12" s="278" t="str">
        <f ca="1">IF(AND('Mapa final'!$H$64="Muy Alta",'Mapa final'!$L$64="Menor"),CONCATENATE("R",'Mapa final'!$A$64),"")</f>
        <v/>
      </c>
      <c r="Q12" s="279"/>
      <c r="R12" s="280" t="str">
        <f>IF(AND('Mapa final'!$H$70="Muy Alta",'Mapa final'!$L$70="Menor"),CONCATENATE("R",'Mapa final'!$A$70),"")</f>
        <v/>
      </c>
      <c r="S12" s="280"/>
      <c r="T12" s="280" t="str">
        <f>IF(AND('Mapa final'!$H$76="Muy Alta",'Mapa final'!$L$76="Menor"),CONCATENATE("R",'Mapa final'!$A$76),"")</f>
        <v/>
      </c>
      <c r="U12" s="281"/>
      <c r="V12" s="278" t="str">
        <f ca="1">IF(AND('Mapa final'!$H$64="Muy Alta",'Mapa final'!$L$64="Moderado"),CONCATENATE("R",'Mapa final'!$A$64),"")</f>
        <v/>
      </c>
      <c r="W12" s="279"/>
      <c r="X12" s="280" t="str">
        <f>IF(AND('Mapa final'!$H$70="Muy Alta",'Mapa final'!$L$70="Moderado"),CONCATENATE("R",'Mapa final'!$A$70),"")</f>
        <v/>
      </c>
      <c r="Y12" s="280"/>
      <c r="Z12" s="280" t="str">
        <f>IF(AND('Mapa final'!$H$76="Muy Alta",'Mapa final'!$L$76="Moderado"),CONCATENATE("R",'Mapa final'!$A$76),"")</f>
        <v/>
      </c>
      <c r="AA12" s="281"/>
      <c r="AB12" s="278" t="str">
        <f ca="1">IF(AND('Mapa final'!$H$64="Muy Alta",'Mapa final'!$L$64="Mayor"),CONCATENATE("R",'Mapa final'!$A$64),"")</f>
        <v/>
      </c>
      <c r="AC12" s="279"/>
      <c r="AD12" s="280" t="str">
        <f>IF(AND('Mapa final'!$H$70="Muy Alta",'Mapa final'!$L$70="Mayor"),CONCATENATE("R",'Mapa final'!$A$70),"")</f>
        <v/>
      </c>
      <c r="AE12" s="280"/>
      <c r="AF12" s="280" t="str">
        <f>IF(AND('Mapa final'!$H$76="Muy Alta",'Mapa final'!$L$76="Mayor"),CONCATENATE("R",'Mapa final'!$A$76),"")</f>
        <v/>
      </c>
      <c r="AG12" s="281"/>
      <c r="AH12" s="269" t="str">
        <f ca="1">IF(AND('Mapa final'!$H$64="Muy Alta",'Mapa final'!$L$64="Catastrófico"),CONCATENATE("R",'Mapa final'!$A$64),"")</f>
        <v/>
      </c>
      <c r="AI12" s="270"/>
      <c r="AJ12" s="270" t="str">
        <f>IF(AND('Mapa final'!$H$70="Muy Alta",'Mapa final'!$L$70="Catastrófico"),CONCATENATE("R",'Mapa final'!$A$70),"")</f>
        <v/>
      </c>
      <c r="AK12" s="270"/>
      <c r="AL12" s="270" t="str">
        <f>IF(AND('Mapa final'!$H$76="Muy Alta",'Mapa final'!$L$76="Catastrófico"),CONCATENATE("R",'Mapa final'!$A$76),"")</f>
        <v/>
      </c>
      <c r="AM12" s="271"/>
      <c r="AN12" s="84"/>
      <c r="AO12" s="305"/>
      <c r="AP12" s="306"/>
      <c r="AQ12" s="306"/>
      <c r="AR12" s="306"/>
      <c r="AS12" s="306"/>
      <c r="AT12" s="307"/>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row>
    <row r="13" spans="1:99" ht="15.75" customHeight="1" thickBot="1" x14ac:dyDescent="0.3">
      <c r="A13" s="84"/>
      <c r="B13" s="300"/>
      <c r="C13" s="300"/>
      <c r="D13" s="301"/>
      <c r="E13" s="295"/>
      <c r="F13" s="296"/>
      <c r="G13" s="296"/>
      <c r="H13" s="296"/>
      <c r="I13" s="297"/>
      <c r="J13" s="278"/>
      <c r="K13" s="279"/>
      <c r="L13" s="279"/>
      <c r="M13" s="279"/>
      <c r="N13" s="279"/>
      <c r="O13" s="281"/>
      <c r="P13" s="278"/>
      <c r="Q13" s="279"/>
      <c r="R13" s="279"/>
      <c r="S13" s="279"/>
      <c r="T13" s="279"/>
      <c r="U13" s="281"/>
      <c r="V13" s="278"/>
      <c r="W13" s="279"/>
      <c r="X13" s="279"/>
      <c r="Y13" s="279"/>
      <c r="Z13" s="279"/>
      <c r="AA13" s="281"/>
      <c r="AB13" s="278"/>
      <c r="AC13" s="279"/>
      <c r="AD13" s="279"/>
      <c r="AE13" s="279"/>
      <c r="AF13" s="279"/>
      <c r="AG13" s="281"/>
      <c r="AH13" s="272"/>
      <c r="AI13" s="273"/>
      <c r="AJ13" s="273"/>
      <c r="AK13" s="273"/>
      <c r="AL13" s="273"/>
      <c r="AM13" s="274"/>
      <c r="AN13" s="84"/>
      <c r="AO13" s="308"/>
      <c r="AP13" s="309"/>
      <c r="AQ13" s="309"/>
      <c r="AR13" s="309"/>
      <c r="AS13" s="309"/>
      <c r="AT13" s="310"/>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row>
    <row r="14" spans="1:99" ht="15" customHeight="1" x14ac:dyDescent="0.25">
      <c r="A14" s="84"/>
      <c r="B14" s="300"/>
      <c r="C14" s="300"/>
      <c r="D14" s="301"/>
      <c r="E14" s="289" t="s">
        <v>114</v>
      </c>
      <c r="F14" s="290"/>
      <c r="G14" s="290"/>
      <c r="H14" s="290"/>
      <c r="I14" s="290"/>
      <c r="J14" s="266" t="str">
        <f ca="1">IF(AND('Mapa final'!$H$10="Alta",'Mapa final'!$L$10="Leve"),CONCATENATE("R",'Mapa final'!$A$10),"")</f>
        <v/>
      </c>
      <c r="K14" s="267"/>
      <c r="L14" s="267" t="str">
        <f ca="1">IF(AND('Mapa final'!$H$16="Alta",'Mapa final'!$L$16="Leve"),CONCATENATE("R",'Mapa final'!$A$16),"")</f>
        <v/>
      </c>
      <c r="M14" s="267"/>
      <c r="N14" s="267" t="str">
        <f ca="1">IF(AND('Mapa final'!$H$22="Alta",'Mapa final'!$L$22="Leve"),CONCATENATE("R",'Mapa final'!$A$22),"")</f>
        <v/>
      </c>
      <c r="O14" s="268"/>
      <c r="P14" s="266" t="str">
        <f ca="1">IF(AND('Mapa final'!$H$10="Alta",'Mapa final'!$L$10="Menor"),CONCATENATE("R",'Mapa final'!$A$10),"")</f>
        <v/>
      </c>
      <c r="Q14" s="267"/>
      <c r="R14" s="267" t="str">
        <f ca="1">IF(AND('Mapa final'!$H$16="Alta",'Mapa final'!$L$16="Menor"),CONCATENATE("R",'Mapa final'!$A$16),"")</f>
        <v/>
      </c>
      <c r="S14" s="267"/>
      <c r="T14" s="267" t="str">
        <f ca="1">IF(AND('Mapa final'!$H$22="Alta",'Mapa final'!$L$22="Menor"),CONCATENATE("R",'Mapa final'!$A$22),"")</f>
        <v/>
      </c>
      <c r="U14" s="268"/>
      <c r="V14" s="285" t="str">
        <f ca="1">IF(AND('Mapa final'!$H$10="Alta",'Mapa final'!$L$10="Moderado"),CONCATENATE("R",'Mapa final'!$A$10),"")</f>
        <v>R1</v>
      </c>
      <c r="W14" s="286"/>
      <c r="X14" s="286" t="str">
        <f ca="1">IF(AND('Mapa final'!$H$16="Alta",'Mapa final'!$L$16="Moderado"),CONCATENATE("R",'Mapa final'!$A$16),"")</f>
        <v/>
      </c>
      <c r="Y14" s="286"/>
      <c r="Z14" s="286" t="str">
        <f ca="1">IF(AND('Mapa final'!$H$22="Alta",'Mapa final'!$L$22="Moderado"),CONCATENATE("R",'Mapa final'!$A$22),"")</f>
        <v/>
      </c>
      <c r="AA14" s="287"/>
      <c r="AB14" s="285" t="str">
        <f ca="1">IF(AND('Mapa final'!$H$10="Alta",'Mapa final'!$L$10="Mayor"),CONCATENATE("R",'Mapa final'!$A$10),"")</f>
        <v/>
      </c>
      <c r="AC14" s="286"/>
      <c r="AD14" s="286" t="str">
        <f ca="1">IF(AND('Mapa final'!$H$16="Alta",'Mapa final'!$L$16="Mayor"),CONCATENATE("R",'Mapa final'!$A$16),"")</f>
        <v>R2</v>
      </c>
      <c r="AE14" s="286"/>
      <c r="AF14" s="286" t="str">
        <f ca="1">IF(AND('Mapa final'!$H$22="Alta",'Mapa final'!$L$22="Mayor"),CONCATENATE("R",'Mapa final'!$A$22),"")</f>
        <v/>
      </c>
      <c r="AG14" s="287"/>
      <c r="AH14" s="275" t="str">
        <f ca="1">IF(AND('Mapa final'!$H$10="Alta",'Mapa final'!$L$10="Catastrófico"),CONCATENATE("R",'Mapa final'!$A$10),"")</f>
        <v/>
      </c>
      <c r="AI14" s="276"/>
      <c r="AJ14" s="276" t="str">
        <f ca="1">IF(AND('Mapa final'!$H$16="Alta",'Mapa final'!$L$16="Catastrófico"),CONCATENATE("R",'Mapa final'!$A$16),"")</f>
        <v/>
      </c>
      <c r="AK14" s="276"/>
      <c r="AL14" s="276" t="str">
        <f ca="1">IF(AND('Mapa final'!$H$22="Alta",'Mapa final'!$L$22="Catastrófico"),CONCATENATE("R",'Mapa final'!$A$22),"")</f>
        <v/>
      </c>
      <c r="AM14" s="277"/>
      <c r="AN14" s="84"/>
      <c r="AO14" s="311" t="s">
        <v>79</v>
      </c>
      <c r="AP14" s="312"/>
      <c r="AQ14" s="312"/>
      <c r="AR14" s="312"/>
      <c r="AS14" s="312"/>
      <c r="AT14" s="313"/>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row>
    <row r="15" spans="1:99" ht="15" customHeight="1" x14ac:dyDescent="0.25">
      <c r="A15" s="84"/>
      <c r="B15" s="300"/>
      <c r="C15" s="300"/>
      <c r="D15" s="301"/>
      <c r="E15" s="292"/>
      <c r="F15" s="293"/>
      <c r="G15" s="293"/>
      <c r="H15" s="293"/>
      <c r="I15" s="298"/>
      <c r="J15" s="260"/>
      <c r="K15" s="261"/>
      <c r="L15" s="261"/>
      <c r="M15" s="261"/>
      <c r="N15" s="261"/>
      <c r="O15" s="262"/>
      <c r="P15" s="260"/>
      <c r="Q15" s="261"/>
      <c r="R15" s="261"/>
      <c r="S15" s="261"/>
      <c r="T15" s="261"/>
      <c r="U15" s="262"/>
      <c r="V15" s="278"/>
      <c r="W15" s="279"/>
      <c r="X15" s="279"/>
      <c r="Y15" s="279"/>
      <c r="Z15" s="279"/>
      <c r="AA15" s="281"/>
      <c r="AB15" s="278"/>
      <c r="AC15" s="279"/>
      <c r="AD15" s="279"/>
      <c r="AE15" s="279"/>
      <c r="AF15" s="279"/>
      <c r="AG15" s="281"/>
      <c r="AH15" s="269"/>
      <c r="AI15" s="270"/>
      <c r="AJ15" s="270"/>
      <c r="AK15" s="270"/>
      <c r="AL15" s="270"/>
      <c r="AM15" s="271"/>
      <c r="AN15" s="84"/>
      <c r="AO15" s="314"/>
      <c r="AP15" s="315"/>
      <c r="AQ15" s="315"/>
      <c r="AR15" s="315"/>
      <c r="AS15" s="315"/>
      <c r="AT15" s="316"/>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row>
    <row r="16" spans="1:99" ht="15" customHeight="1" x14ac:dyDescent="0.25">
      <c r="A16" s="84"/>
      <c r="B16" s="300"/>
      <c r="C16" s="300"/>
      <c r="D16" s="301"/>
      <c r="E16" s="292"/>
      <c r="F16" s="293"/>
      <c r="G16" s="293"/>
      <c r="H16" s="293"/>
      <c r="I16" s="298"/>
      <c r="J16" s="260" t="str">
        <f ca="1">IF(AND('Mapa final'!$H$28="Alta",'Mapa final'!$L$28="Leve"),CONCATENATE("R",'Mapa final'!$A$28),"")</f>
        <v/>
      </c>
      <c r="K16" s="261"/>
      <c r="L16" s="261" t="str">
        <f ca="1">IF(AND('Mapa final'!$H$34="Alta",'Mapa final'!$L$34="Leve"),CONCATENATE("R",'Mapa final'!$A$34),"")</f>
        <v/>
      </c>
      <c r="M16" s="261"/>
      <c r="N16" s="261" t="str">
        <f ca="1">IF(AND('Mapa final'!$H$40="Alta",'Mapa final'!$L$40="Leve"),CONCATENATE("R",'Mapa final'!$A$40),"")</f>
        <v/>
      </c>
      <c r="O16" s="262"/>
      <c r="P16" s="260" t="str">
        <f ca="1">IF(AND('Mapa final'!$H$28="Alta",'Mapa final'!$L$28="Menor"),CONCATENATE("R",'Mapa final'!$A$28),"")</f>
        <v/>
      </c>
      <c r="Q16" s="261"/>
      <c r="R16" s="261" t="str">
        <f ca="1">IF(AND('Mapa final'!$H$34="Alta",'Mapa final'!$L$34="Menor"),CONCATENATE("R",'Mapa final'!$A$34),"")</f>
        <v/>
      </c>
      <c r="S16" s="261"/>
      <c r="T16" s="261" t="str">
        <f ca="1">IF(AND('Mapa final'!$H$40="Alta",'Mapa final'!$L$40="Menor"),CONCATENATE("R",'Mapa final'!$A$40),"")</f>
        <v/>
      </c>
      <c r="U16" s="262"/>
      <c r="V16" s="278" t="str">
        <f ca="1">IF(AND('Mapa final'!$H$28="Alta",'Mapa final'!$L$28="Moderado"),CONCATENATE("R",'Mapa final'!$A$28),"")</f>
        <v/>
      </c>
      <c r="W16" s="279"/>
      <c r="X16" s="280" t="str">
        <f ca="1">IF(AND('Mapa final'!$H$34="Alta",'Mapa final'!$L$34="Moderado"),CONCATENATE("R",'Mapa final'!$A$34),"")</f>
        <v/>
      </c>
      <c r="Y16" s="280"/>
      <c r="Z16" s="280" t="str">
        <f ca="1">IF(AND('Mapa final'!$H$40="Alta",'Mapa final'!$L$40="Moderado"),CONCATENATE("R",'Mapa final'!$A$40),"")</f>
        <v/>
      </c>
      <c r="AA16" s="281"/>
      <c r="AB16" s="278" t="str">
        <f ca="1">IF(AND('Mapa final'!$H$28="Alta",'Mapa final'!$L$28="Mayor"),CONCATENATE("R",'Mapa final'!$A$28),"")</f>
        <v/>
      </c>
      <c r="AC16" s="279"/>
      <c r="AD16" s="280" t="str">
        <f ca="1">IF(AND('Mapa final'!$H$34="Alta",'Mapa final'!$L$34="Mayor"),CONCATENATE("R",'Mapa final'!$A$34),"")</f>
        <v>R5</v>
      </c>
      <c r="AE16" s="280"/>
      <c r="AF16" s="280" t="str">
        <f ca="1">IF(AND('Mapa final'!$H$40="Alta",'Mapa final'!$L$40="Mayor"),CONCATENATE("R",'Mapa final'!$A$40),"")</f>
        <v/>
      </c>
      <c r="AG16" s="281"/>
      <c r="AH16" s="269" t="str">
        <f ca="1">IF(AND('Mapa final'!$H$28="Alta",'Mapa final'!$L$28="Catastrófico"),CONCATENATE("R",'Mapa final'!$A$28),"")</f>
        <v/>
      </c>
      <c r="AI16" s="270"/>
      <c r="AJ16" s="270" t="str">
        <f ca="1">IF(AND('Mapa final'!$H$34="Alta",'Mapa final'!$L$34="Catastrófico"),CONCATENATE("R",'Mapa final'!$A$34),"")</f>
        <v/>
      </c>
      <c r="AK16" s="270"/>
      <c r="AL16" s="270" t="str">
        <f ca="1">IF(AND('Mapa final'!$H$40="Alta",'Mapa final'!$L$40="Catastrófico"),CONCATENATE("R",'Mapa final'!$A$40),"")</f>
        <v/>
      </c>
      <c r="AM16" s="271"/>
      <c r="AN16" s="84"/>
      <c r="AO16" s="314"/>
      <c r="AP16" s="315"/>
      <c r="AQ16" s="315"/>
      <c r="AR16" s="315"/>
      <c r="AS16" s="315"/>
      <c r="AT16" s="316"/>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row>
    <row r="17" spans="1:80" ht="15" customHeight="1" x14ac:dyDescent="0.25">
      <c r="A17" s="84"/>
      <c r="B17" s="300"/>
      <c r="C17" s="300"/>
      <c r="D17" s="301"/>
      <c r="E17" s="292"/>
      <c r="F17" s="293"/>
      <c r="G17" s="293"/>
      <c r="H17" s="293"/>
      <c r="I17" s="298"/>
      <c r="J17" s="260"/>
      <c r="K17" s="261"/>
      <c r="L17" s="261"/>
      <c r="M17" s="261"/>
      <c r="N17" s="261"/>
      <c r="O17" s="262"/>
      <c r="P17" s="260"/>
      <c r="Q17" s="261"/>
      <c r="R17" s="261"/>
      <c r="S17" s="261"/>
      <c r="T17" s="261"/>
      <c r="U17" s="262"/>
      <c r="V17" s="278"/>
      <c r="W17" s="279"/>
      <c r="X17" s="280"/>
      <c r="Y17" s="280"/>
      <c r="Z17" s="280"/>
      <c r="AA17" s="281"/>
      <c r="AB17" s="278"/>
      <c r="AC17" s="279"/>
      <c r="AD17" s="280"/>
      <c r="AE17" s="280"/>
      <c r="AF17" s="280"/>
      <c r="AG17" s="281"/>
      <c r="AH17" s="269"/>
      <c r="AI17" s="270"/>
      <c r="AJ17" s="270"/>
      <c r="AK17" s="270"/>
      <c r="AL17" s="270"/>
      <c r="AM17" s="271"/>
      <c r="AN17" s="84"/>
      <c r="AO17" s="314"/>
      <c r="AP17" s="315"/>
      <c r="AQ17" s="315"/>
      <c r="AR17" s="315"/>
      <c r="AS17" s="315"/>
      <c r="AT17" s="316"/>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row>
    <row r="18" spans="1:80" ht="15" customHeight="1" x14ac:dyDescent="0.25">
      <c r="A18" s="84"/>
      <c r="B18" s="300"/>
      <c r="C18" s="300"/>
      <c r="D18" s="301"/>
      <c r="E18" s="292"/>
      <c r="F18" s="293"/>
      <c r="G18" s="293"/>
      <c r="H18" s="293"/>
      <c r="I18" s="298"/>
      <c r="J18" s="260" t="str">
        <f ca="1">IF(AND('Mapa final'!$H$46="Alta",'Mapa final'!$L$46="Leve"),CONCATENATE("R",'Mapa final'!$A$46),"")</f>
        <v/>
      </c>
      <c r="K18" s="261"/>
      <c r="L18" s="261" t="str">
        <f ca="1">IF(AND('Mapa final'!$H$52="Alta",'Mapa final'!$L$52="Leve"),CONCATENATE("R",'Mapa final'!$A$52),"")</f>
        <v/>
      </c>
      <c r="M18" s="261"/>
      <c r="N18" s="261" t="str">
        <f ca="1">IF(AND('Mapa final'!$H$58="Alta",'Mapa final'!$L$58="Leve"),CONCATENATE("R",'Mapa final'!$A$58),"")</f>
        <v/>
      </c>
      <c r="O18" s="262"/>
      <c r="P18" s="260" t="str">
        <f ca="1">IF(AND('Mapa final'!$H$46="Alta",'Mapa final'!$L$46="Menor"),CONCATENATE("R",'Mapa final'!$A$46),"")</f>
        <v/>
      </c>
      <c r="Q18" s="261"/>
      <c r="R18" s="261" t="str">
        <f ca="1">IF(AND('Mapa final'!$H$52="Alta",'Mapa final'!$L$52="Menor"),CONCATENATE("R",'Mapa final'!$A$52),"")</f>
        <v/>
      </c>
      <c r="S18" s="261"/>
      <c r="T18" s="261" t="str">
        <f ca="1">IF(AND('Mapa final'!$H$58="Alta",'Mapa final'!$L$58="Menor"),CONCATENATE("R",'Mapa final'!$A$58),"")</f>
        <v/>
      </c>
      <c r="U18" s="262"/>
      <c r="V18" s="278" t="str">
        <f ca="1">IF(AND('Mapa final'!$H$46="Alta",'Mapa final'!$L$46="Moderado"),CONCATENATE("R",'Mapa final'!$A$46),"")</f>
        <v/>
      </c>
      <c r="W18" s="279"/>
      <c r="X18" s="280" t="str">
        <f ca="1">IF(AND('Mapa final'!$H$52="Alta",'Mapa final'!$L$52="Moderado"),CONCATENATE("R",'Mapa final'!$A$52),"")</f>
        <v/>
      </c>
      <c r="Y18" s="280"/>
      <c r="Z18" s="280" t="str">
        <f ca="1">IF(AND('Mapa final'!$H$58="Alta",'Mapa final'!$L$58="Moderado"),CONCATENATE("R",'Mapa final'!$A$58),"")</f>
        <v/>
      </c>
      <c r="AA18" s="281"/>
      <c r="AB18" s="278" t="str">
        <f ca="1">IF(AND('Mapa final'!$H$46="Alta",'Mapa final'!$L$46="Mayor"),CONCATENATE("R",'Mapa final'!$A$46),"")</f>
        <v/>
      </c>
      <c r="AC18" s="279"/>
      <c r="AD18" s="280" t="str">
        <f ca="1">IF(AND('Mapa final'!$H$52="Alta",'Mapa final'!$L$52="Mayor"),CONCATENATE("R",'Mapa final'!$A$52),"")</f>
        <v/>
      </c>
      <c r="AE18" s="280"/>
      <c r="AF18" s="280" t="str">
        <f ca="1">IF(AND('Mapa final'!$H$58="Alta",'Mapa final'!$L$58="Mayor"),CONCATENATE("R",'Mapa final'!$A$58),"")</f>
        <v/>
      </c>
      <c r="AG18" s="281"/>
      <c r="AH18" s="269" t="str">
        <f ca="1">IF(AND('Mapa final'!$H$46="Alta",'Mapa final'!$L$46="Catastrófico"),CONCATENATE("R",'Mapa final'!$A$46),"")</f>
        <v/>
      </c>
      <c r="AI18" s="270"/>
      <c r="AJ18" s="270" t="str">
        <f ca="1">IF(AND('Mapa final'!$H$52="Alta",'Mapa final'!$L$52="Catastrófico"),CONCATENATE("R",'Mapa final'!$A$52),"")</f>
        <v/>
      </c>
      <c r="AK18" s="270"/>
      <c r="AL18" s="270" t="str">
        <f ca="1">IF(AND('Mapa final'!$H$58="Alta",'Mapa final'!$L$58="Catastrófico"),CONCATENATE("R",'Mapa final'!$A$58),"")</f>
        <v/>
      </c>
      <c r="AM18" s="271"/>
      <c r="AN18" s="84"/>
      <c r="AO18" s="314"/>
      <c r="AP18" s="315"/>
      <c r="AQ18" s="315"/>
      <c r="AR18" s="315"/>
      <c r="AS18" s="315"/>
      <c r="AT18" s="316"/>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row>
    <row r="19" spans="1:80" ht="15" customHeight="1" x14ac:dyDescent="0.25">
      <c r="A19" s="84"/>
      <c r="B19" s="300"/>
      <c r="C19" s="300"/>
      <c r="D19" s="301"/>
      <c r="E19" s="292"/>
      <c r="F19" s="293"/>
      <c r="G19" s="293"/>
      <c r="H19" s="293"/>
      <c r="I19" s="298"/>
      <c r="J19" s="260"/>
      <c r="K19" s="261"/>
      <c r="L19" s="261"/>
      <c r="M19" s="261"/>
      <c r="N19" s="261"/>
      <c r="O19" s="262"/>
      <c r="P19" s="260"/>
      <c r="Q19" s="261"/>
      <c r="R19" s="261"/>
      <c r="S19" s="261"/>
      <c r="T19" s="261"/>
      <c r="U19" s="262"/>
      <c r="V19" s="278"/>
      <c r="W19" s="279"/>
      <c r="X19" s="280"/>
      <c r="Y19" s="280"/>
      <c r="Z19" s="280"/>
      <c r="AA19" s="281"/>
      <c r="AB19" s="278"/>
      <c r="AC19" s="279"/>
      <c r="AD19" s="280"/>
      <c r="AE19" s="280"/>
      <c r="AF19" s="280"/>
      <c r="AG19" s="281"/>
      <c r="AH19" s="269"/>
      <c r="AI19" s="270"/>
      <c r="AJ19" s="270"/>
      <c r="AK19" s="270"/>
      <c r="AL19" s="270"/>
      <c r="AM19" s="271"/>
      <c r="AN19" s="84"/>
      <c r="AO19" s="314"/>
      <c r="AP19" s="315"/>
      <c r="AQ19" s="315"/>
      <c r="AR19" s="315"/>
      <c r="AS19" s="315"/>
      <c r="AT19" s="316"/>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row>
    <row r="20" spans="1:80" ht="15" customHeight="1" x14ac:dyDescent="0.25">
      <c r="A20" s="84"/>
      <c r="B20" s="300"/>
      <c r="C20" s="300"/>
      <c r="D20" s="301"/>
      <c r="E20" s="292"/>
      <c r="F20" s="293"/>
      <c r="G20" s="293"/>
      <c r="H20" s="293"/>
      <c r="I20" s="298"/>
      <c r="J20" s="260" t="str">
        <f ca="1">IF(AND('Mapa final'!$H$64="Alta",'Mapa final'!$L$64="Leve"),CONCATENATE("R",'Mapa final'!$A$64),"")</f>
        <v/>
      </c>
      <c r="K20" s="261"/>
      <c r="L20" s="261" t="str">
        <f>IF(AND('Mapa final'!$H$70="Alta",'Mapa final'!$L$70="Leve"),CONCATENATE("R",'Mapa final'!$A$70),"")</f>
        <v/>
      </c>
      <c r="M20" s="261"/>
      <c r="N20" s="261" t="str">
        <f>IF(AND('Mapa final'!$H$76="Alta",'Mapa final'!$L$76="Leve"),CONCATENATE("R",'Mapa final'!$A$76),"")</f>
        <v/>
      </c>
      <c r="O20" s="262"/>
      <c r="P20" s="260" t="str">
        <f ca="1">IF(AND('Mapa final'!$H$64="Alta",'Mapa final'!$L$64="Menor"),CONCATENATE("R",'Mapa final'!$A$64),"")</f>
        <v/>
      </c>
      <c r="Q20" s="261"/>
      <c r="R20" s="261" t="str">
        <f>IF(AND('Mapa final'!$H$70="Alta",'Mapa final'!$L$70="Menor"),CONCATENATE("R",'Mapa final'!$A$70),"")</f>
        <v/>
      </c>
      <c r="S20" s="261"/>
      <c r="T20" s="261" t="str">
        <f>IF(AND('Mapa final'!$H$76="Alta",'Mapa final'!$L$76="Menor"),CONCATENATE("R",'Mapa final'!$A$76),"")</f>
        <v/>
      </c>
      <c r="U20" s="262"/>
      <c r="V20" s="278" t="str">
        <f ca="1">IF(AND('Mapa final'!$H$64="Alta",'Mapa final'!$L$64="Moderado"),CONCATENATE("R",'Mapa final'!$A$64),"")</f>
        <v/>
      </c>
      <c r="W20" s="279"/>
      <c r="X20" s="280" t="str">
        <f>IF(AND('Mapa final'!$H$70="Alta",'Mapa final'!$L$70="Moderado"),CONCATENATE("R",'Mapa final'!$A$70),"")</f>
        <v/>
      </c>
      <c r="Y20" s="280"/>
      <c r="Z20" s="280" t="str">
        <f>IF(AND('Mapa final'!$H$76="Alta",'Mapa final'!$L$76="Moderado"),CONCATENATE("R",'Mapa final'!$A$76),"")</f>
        <v/>
      </c>
      <c r="AA20" s="281"/>
      <c r="AB20" s="278" t="str">
        <f ca="1">IF(AND('Mapa final'!$H$64="Alta",'Mapa final'!$L$64="Mayor"),CONCATENATE("R",'Mapa final'!$A$64),"")</f>
        <v/>
      </c>
      <c r="AC20" s="279"/>
      <c r="AD20" s="280" t="str">
        <f>IF(AND('Mapa final'!$H$70="Alta",'Mapa final'!$L$70="Mayor"),CONCATENATE("R",'Mapa final'!$A$70),"")</f>
        <v/>
      </c>
      <c r="AE20" s="280"/>
      <c r="AF20" s="280" t="str">
        <f>IF(AND('Mapa final'!$H$76="Alta",'Mapa final'!$L$76="Mayor"),CONCATENATE("R",'Mapa final'!$A$76),"")</f>
        <v/>
      </c>
      <c r="AG20" s="281"/>
      <c r="AH20" s="269" t="str">
        <f ca="1">IF(AND('Mapa final'!$H$64="Alta",'Mapa final'!$L$64="Catastrófico"),CONCATENATE("R",'Mapa final'!$A$64),"")</f>
        <v/>
      </c>
      <c r="AI20" s="270"/>
      <c r="AJ20" s="270" t="str">
        <f>IF(AND('Mapa final'!$H$70="Alta",'Mapa final'!$L$70="Catastrófico"),CONCATENATE("R",'Mapa final'!$A$70),"")</f>
        <v/>
      </c>
      <c r="AK20" s="270"/>
      <c r="AL20" s="270" t="str">
        <f>IF(AND('Mapa final'!$H$76="Alta",'Mapa final'!$L$76="Catastrófico"),CONCATENATE("R",'Mapa final'!$A$76),"")</f>
        <v/>
      </c>
      <c r="AM20" s="271"/>
      <c r="AN20" s="84"/>
      <c r="AO20" s="314"/>
      <c r="AP20" s="315"/>
      <c r="AQ20" s="315"/>
      <c r="AR20" s="315"/>
      <c r="AS20" s="315"/>
      <c r="AT20" s="316"/>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row>
    <row r="21" spans="1:80" ht="15.75" customHeight="1" thickBot="1" x14ac:dyDescent="0.3">
      <c r="A21" s="84"/>
      <c r="B21" s="300"/>
      <c r="C21" s="300"/>
      <c r="D21" s="301"/>
      <c r="E21" s="295"/>
      <c r="F21" s="296"/>
      <c r="G21" s="296"/>
      <c r="H21" s="296"/>
      <c r="I21" s="296"/>
      <c r="J21" s="263"/>
      <c r="K21" s="264"/>
      <c r="L21" s="264"/>
      <c r="M21" s="264"/>
      <c r="N21" s="264"/>
      <c r="O21" s="265"/>
      <c r="P21" s="263"/>
      <c r="Q21" s="264"/>
      <c r="R21" s="264"/>
      <c r="S21" s="264"/>
      <c r="T21" s="264"/>
      <c r="U21" s="265"/>
      <c r="V21" s="282"/>
      <c r="W21" s="283"/>
      <c r="X21" s="283"/>
      <c r="Y21" s="283"/>
      <c r="Z21" s="283"/>
      <c r="AA21" s="284"/>
      <c r="AB21" s="282"/>
      <c r="AC21" s="283"/>
      <c r="AD21" s="283"/>
      <c r="AE21" s="283"/>
      <c r="AF21" s="283"/>
      <c r="AG21" s="284"/>
      <c r="AH21" s="272"/>
      <c r="AI21" s="273"/>
      <c r="AJ21" s="273"/>
      <c r="AK21" s="273"/>
      <c r="AL21" s="273"/>
      <c r="AM21" s="274"/>
      <c r="AN21" s="84"/>
      <c r="AO21" s="317"/>
      <c r="AP21" s="318"/>
      <c r="AQ21" s="318"/>
      <c r="AR21" s="318"/>
      <c r="AS21" s="318"/>
      <c r="AT21" s="319"/>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row>
    <row r="22" spans="1:80" x14ac:dyDescent="0.25">
      <c r="A22" s="84"/>
      <c r="B22" s="300"/>
      <c r="C22" s="300"/>
      <c r="D22" s="301"/>
      <c r="E22" s="289" t="s">
        <v>116</v>
      </c>
      <c r="F22" s="290"/>
      <c r="G22" s="290"/>
      <c r="H22" s="290"/>
      <c r="I22" s="291"/>
      <c r="J22" s="266" t="str">
        <f ca="1">IF(AND('Mapa final'!$H$10="Media",'Mapa final'!$L$10="Leve"),CONCATENATE("R",'Mapa final'!$A$10),"")</f>
        <v/>
      </c>
      <c r="K22" s="267"/>
      <c r="L22" s="267" t="str">
        <f ca="1">IF(AND('Mapa final'!$H$16="Media",'Mapa final'!$L$16="Leve"),CONCATENATE("R",'Mapa final'!$A$16),"")</f>
        <v/>
      </c>
      <c r="M22" s="267"/>
      <c r="N22" s="267" t="str">
        <f ca="1">IF(AND('Mapa final'!$H$22="Media",'Mapa final'!$L$22="Leve"),CONCATENATE("R",'Mapa final'!$A$22),"")</f>
        <v/>
      </c>
      <c r="O22" s="268"/>
      <c r="P22" s="266" t="str">
        <f ca="1">IF(AND('Mapa final'!$H$10="Media",'Mapa final'!$L$10="Menor"),CONCATENATE("R",'Mapa final'!$A$10),"")</f>
        <v/>
      </c>
      <c r="Q22" s="267"/>
      <c r="R22" s="267" t="str">
        <f ca="1">IF(AND('Mapa final'!$H$16="Media",'Mapa final'!$L$16="Menor"),CONCATENATE("R",'Mapa final'!$A$16),"")</f>
        <v/>
      </c>
      <c r="S22" s="267"/>
      <c r="T22" s="267" t="str">
        <f ca="1">IF(AND('Mapa final'!$H$22="Media",'Mapa final'!$L$22="Menor"),CONCATENATE("R",'Mapa final'!$A$22),"")</f>
        <v/>
      </c>
      <c r="U22" s="268"/>
      <c r="V22" s="266" t="str">
        <f ca="1">IF(AND('Mapa final'!$H$10="Media",'Mapa final'!$L$10="Moderado"),CONCATENATE("R",'Mapa final'!$A$10),"")</f>
        <v/>
      </c>
      <c r="W22" s="267"/>
      <c r="X22" s="267" t="str">
        <f ca="1">IF(AND('Mapa final'!$H$16="Media",'Mapa final'!$L$16="Moderado"),CONCATENATE("R",'Mapa final'!$A$16),"")</f>
        <v/>
      </c>
      <c r="Y22" s="267"/>
      <c r="Z22" s="267" t="str">
        <f ca="1">IF(AND('Mapa final'!$H$22="Media",'Mapa final'!$L$22="Moderado"),CONCATENATE("R",'Mapa final'!$A$22),"")</f>
        <v/>
      </c>
      <c r="AA22" s="268"/>
      <c r="AB22" s="285" t="str">
        <f ca="1">IF(AND('Mapa final'!$H$10="Media",'Mapa final'!$L$10="Mayor"),CONCATENATE("R",'Mapa final'!$A$10),"")</f>
        <v/>
      </c>
      <c r="AC22" s="286"/>
      <c r="AD22" s="286" t="str">
        <f ca="1">IF(AND('Mapa final'!$H$16="Media",'Mapa final'!$L$16="Mayor"),CONCATENATE("R",'Mapa final'!$A$16),"")</f>
        <v/>
      </c>
      <c r="AE22" s="286"/>
      <c r="AF22" s="286" t="str">
        <f ca="1">IF(AND('Mapa final'!$H$22="Media",'Mapa final'!$L$22="Mayor"),CONCATENATE("R",'Mapa final'!$A$22),"")</f>
        <v/>
      </c>
      <c r="AG22" s="287"/>
      <c r="AH22" s="275" t="str">
        <f ca="1">IF(AND('Mapa final'!$H$10="Media",'Mapa final'!$L$10="Catastrófico"),CONCATENATE("R",'Mapa final'!$A$10),"")</f>
        <v/>
      </c>
      <c r="AI22" s="276"/>
      <c r="AJ22" s="276" t="str">
        <f ca="1">IF(AND('Mapa final'!$H$16="Media",'Mapa final'!$L$16="Catastrófico"),CONCATENATE("R",'Mapa final'!$A$16),"")</f>
        <v/>
      </c>
      <c r="AK22" s="276"/>
      <c r="AL22" s="276" t="str">
        <f ca="1">IF(AND('Mapa final'!$H$22="Media",'Mapa final'!$L$22="Catastrófico"),CONCATENATE("R",'Mapa final'!$A$22),"")</f>
        <v/>
      </c>
      <c r="AM22" s="277"/>
      <c r="AN22" s="84"/>
      <c r="AO22" s="320" t="s">
        <v>80</v>
      </c>
      <c r="AP22" s="321"/>
      <c r="AQ22" s="321"/>
      <c r="AR22" s="321"/>
      <c r="AS22" s="321"/>
      <c r="AT22" s="322"/>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row>
    <row r="23" spans="1:80" x14ac:dyDescent="0.25">
      <c r="A23" s="84"/>
      <c r="B23" s="300"/>
      <c r="C23" s="300"/>
      <c r="D23" s="301"/>
      <c r="E23" s="292"/>
      <c r="F23" s="293"/>
      <c r="G23" s="293"/>
      <c r="H23" s="293"/>
      <c r="I23" s="294"/>
      <c r="J23" s="260"/>
      <c r="K23" s="261"/>
      <c r="L23" s="261"/>
      <c r="M23" s="261"/>
      <c r="N23" s="261"/>
      <c r="O23" s="262"/>
      <c r="P23" s="260"/>
      <c r="Q23" s="261"/>
      <c r="R23" s="261"/>
      <c r="S23" s="261"/>
      <c r="T23" s="261"/>
      <c r="U23" s="262"/>
      <c r="V23" s="260"/>
      <c r="W23" s="261"/>
      <c r="X23" s="261"/>
      <c r="Y23" s="261"/>
      <c r="Z23" s="261"/>
      <c r="AA23" s="262"/>
      <c r="AB23" s="278"/>
      <c r="AC23" s="279"/>
      <c r="AD23" s="279"/>
      <c r="AE23" s="279"/>
      <c r="AF23" s="279"/>
      <c r="AG23" s="281"/>
      <c r="AH23" s="269"/>
      <c r="AI23" s="270"/>
      <c r="AJ23" s="270"/>
      <c r="AK23" s="270"/>
      <c r="AL23" s="270"/>
      <c r="AM23" s="271"/>
      <c r="AN23" s="84"/>
      <c r="AO23" s="323"/>
      <c r="AP23" s="324"/>
      <c r="AQ23" s="324"/>
      <c r="AR23" s="324"/>
      <c r="AS23" s="324"/>
      <c r="AT23" s="325"/>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row>
    <row r="24" spans="1:80" x14ac:dyDescent="0.25">
      <c r="A24" s="84"/>
      <c r="B24" s="300"/>
      <c r="C24" s="300"/>
      <c r="D24" s="301"/>
      <c r="E24" s="292"/>
      <c r="F24" s="293"/>
      <c r="G24" s="293"/>
      <c r="H24" s="293"/>
      <c r="I24" s="294"/>
      <c r="J24" s="260" t="str">
        <f ca="1">IF(AND('Mapa final'!$H$28="Media",'Mapa final'!$L$28="Leve"),CONCATENATE("R",'Mapa final'!$A$28),"")</f>
        <v/>
      </c>
      <c r="K24" s="261"/>
      <c r="L24" s="261" t="str">
        <f ca="1">IF(AND('Mapa final'!$H$34="Media",'Mapa final'!$L$34="Leve"),CONCATENATE("R",'Mapa final'!$A$34),"")</f>
        <v/>
      </c>
      <c r="M24" s="261"/>
      <c r="N24" s="261" t="str">
        <f ca="1">IF(AND('Mapa final'!$H$40="Media",'Mapa final'!$L$40="Leve"),CONCATENATE("R",'Mapa final'!$A$40),"")</f>
        <v/>
      </c>
      <c r="O24" s="262"/>
      <c r="P24" s="260" t="str">
        <f ca="1">IF(AND('Mapa final'!$H$28="Media",'Mapa final'!$L$28="Menor"),CONCATENATE("R",'Mapa final'!$A$28),"")</f>
        <v/>
      </c>
      <c r="Q24" s="261"/>
      <c r="R24" s="261" t="str">
        <f ca="1">IF(AND('Mapa final'!$H$34="Media",'Mapa final'!$L$34="Menor"),CONCATENATE("R",'Mapa final'!$A$34),"")</f>
        <v/>
      </c>
      <c r="S24" s="261"/>
      <c r="T24" s="261" t="str">
        <f ca="1">IF(AND('Mapa final'!$H$40="Media",'Mapa final'!$L$40="Menor"),CONCATENATE("R",'Mapa final'!$A$40),"")</f>
        <v/>
      </c>
      <c r="U24" s="262"/>
      <c r="V24" s="260" t="str">
        <f ca="1">IF(AND('Mapa final'!$H$28="Media",'Mapa final'!$L$28="Moderado"),CONCATENATE("R",'Mapa final'!$A$28),"")</f>
        <v/>
      </c>
      <c r="W24" s="261"/>
      <c r="X24" s="261" t="str">
        <f ca="1">IF(AND('Mapa final'!$H$34="Media",'Mapa final'!$L$34="Moderado"),CONCATENATE("R",'Mapa final'!$A$34),"")</f>
        <v/>
      </c>
      <c r="Y24" s="261"/>
      <c r="Z24" s="261" t="str">
        <f ca="1">IF(AND('Mapa final'!$H$40="Media",'Mapa final'!$L$40="Moderado"),CONCATENATE("R",'Mapa final'!$A$40),"")</f>
        <v/>
      </c>
      <c r="AA24" s="262"/>
      <c r="AB24" s="278" t="str">
        <f ca="1">IF(AND('Mapa final'!$H$28="Media",'Mapa final'!$L$28="Mayor"),CONCATENATE("R",'Mapa final'!$A$28),"")</f>
        <v/>
      </c>
      <c r="AC24" s="279"/>
      <c r="AD24" s="280" t="str">
        <f ca="1">IF(AND('Mapa final'!$H$34="Media",'Mapa final'!$L$34="Mayor"),CONCATENATE("R",'Mapa final'!$A$34),"")</f>
        <v/>
      </c>
      <c r="AE24" s="280"/>
      <c r="AF24" s="280" t="str">
        <f ca="1">IF(AND('Mapa final'!$H$40="Media",'Mapa final'!$L$40="Mayor"),CONCATENATE("R",'Mapa final'!$A$40),"")</f>
        <v/>
      </c>
      <c r="AG24" s="281"/>
      <c r="AH24" s="269" t="str">
        <f ca="1">IF(AND('Mapa final'!$H$28="Media",'Mapa final'!$L$28="Catastrófico"),CONCATENATE("R",'Mapa final'!$A$28),"")</f>
        <v/>
      </c>
      <c r="AI24" s="270"/>
      <c r="AJ24" s="270" t="str">
        <f ca="1">IF(AND('Mapa final'!$H$34="Media",'Mapa final'!$L$34="Catastrófico"),CONCATENATE("R",'Mapa final'!$A$34),"")</f>
        <v/>
      </c>
      <c r="AK24" s="270"/>
      <c r="AL24" s="270" t="str">
        <f ca="1">IF(AND('Mapa final'!$H$40="Media",'Mapa final'!$L$40="Catastrófico"),CONCATENATE("R",'Mapa final'!$A$40),"")</f>
        <v/>
      </c>
      <c r="AM24" s="271"/>
      <c r="AN24" s="84"/>
      <c r="AO24" s="323"/>
      <c r="AP24" s="324"/>
      <c r="AQ24" s="324"/>
      <c r="AR24" s="324"/>
      <c r="AS24" s="324"/>
      <c r="AT24" s="325"/>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row>
    <row r="25" spans="1:80" x14ac:dyDescent="0.25">
      <c r="A25" s="84"/>
      <c r="B25" s="300"/>
      <c r="C25" s="300"/>
      <c r="D25" s="301"/>
      <c r="E25" s="292"/>
      <c r="F25" s="293"/>
      <c r="G25" s="293"/>
      <c r="H25" s="293"/>
      <c r="I25" s="294"/>
      <c r="J25" s="260"/>
      <c r="K25" s="261"/>
      <c r="L25" s="261"/>
      <c r="M25" s="261"/>
      <c r="N25" s="261"/>
      <c r="O25" s="262"/>
      <c r="P25" s="260"/>
      <c r="Q25" s="261"/>
      <c r="R25" s="261"/>
      <c r="S25" s="261"/>
      <c r="T25" s="261"/>
      <c r="U25" s="262"/>
      <c r="V25" s="260"/>
      <c r="W25" s="261"/>
      <c r="X25" s="261"/>
      <c r="Y25" s="261"/>
      <c r="Z25" s="261"/>
      <c r="AA25" s="262"/>
      <c r="AB25" s="278"/>
      <c r="AC25" s="279"/>
      <c r="AD25" s="280"/>
      <c r="AE25" s="280"/>
      <c r="AF25" s="280"/>
      <c r="AG25" s="281"/>
      <c r="AH25" s="269"/>
      <c r="AI25" s="270"/>
      <c r="AJ25" s="270"/>
      <c r="AK25" s="270"/>
      <c r="AL25" s="270"/>
      <c r="AM25" s="271"/>
      <c r="AN25" s="84"/>
      <c r="AO25" s="323"/>
      <c r="AP25" s="324"/>
      <c r="AQ25" s="324"/>
      <c r="AR25" s="324"/>
      <c r="AS25" s="324"/>
      <c r="AT25" s="325"/>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row>
    <row r="26" spans="1:80" x14ac:dyDescent="0.25">
      <c r="A26" s="84"/>
      <c r="B26" s="300"/>
      <c r="C26" s="300"/>
      <c r="D26" s="301"/>
      <c r="E26" s="292"/>
      <c r="F26" s="293"/>
      <c r="G26" s="293"/>
      <c r="H26" s="293"/>
      <c r="I26" s="294"/>
      <c r="J26" s="260" t="str">
        <f ca="1">IF(AND('Mapa final'!$H$46="Media",'Mapa final'!$L$46="Leve"),CONCATENATE("R",'Mapa final'!$A$46),"")</f>
        <v/>
      </c>
      <c r="K26" s="261"/>
      <c r="L26" s="261" t="str">
        <f ca="1">IF(AND('Mapa final'!$H$52="Media",'Mapa final'!$L$52="Leve"),CONCATENATE("R",'Mapa final'!$A$52),"")</f>
        <v/>
      </c>
      <c r="M26" s="261"/>
      <c r="N26" s="261" t="str">
        <f ca="1">IF(AND('Mapa final'!$H$58="Media",'Mapa final'!$L$58="Leve"),CONCATENATE("R",'Mapa final'!$A$58),"")</f>
        <v/>
      </c>
      <c r="O26" s="262"/>
      <c r="P26" s="260" t="str">
        <f ca="1">IF(AND('Mapa final'!$H$46="Media",'Mapa final'!$L$46="Menor"),CONCATENATE("R",'Mapa final'!$A$46),"")</f>
        <v/>
      </c>
      <c r="Q26" s="261"/>
      <c r="R26" s="261" t="str">
        <f ca="1">IF(AND('Mapa final'!$H$52="Media",'Mapa final'!$L$52="Menor"),CONCATENATE("R",'Mapa final'!$A$52),"")</f>
        <v/>
      </c>
      <c r="S26" s="261"/>
      <c r="T26" s="261" t="str">
        <f ca="1">IF(AND('Mapa final'!$H$58="Media",'Mapa final'!$L$58="Menor"),CONCATENATE("R",'Mapa final'!$A$58),"")</f>
        <v/>
      </c>
      <c r="U26" s="262"/>
      <c r="V26" s="260" t="str">
        <f ca="1">IF(AND('Mapa final'!$H$46="Media",'Mapa final'!$L$46="Moderado"),CONCATENATE("R",'Mapa final'!$A$46),"")</f>
        <v/>
      </c>
      <c r="W26" s="261"/>
      <c r="X26" s="261" t="str">
        <f ca="1">IF(AND('Mapa final'!$H$52="Media",'Mapa final'!$L$52="Moderado"),CONCATENATE("R",'Mapa final'!$A$52),"")</f>
        <v/>
      </c>
      <c r="Y26" s="261"/>
      <c r="Z26" s="261" t="str">
        <f ca="1">IF(AND('Mapa final'!$H$58="Media",'Mapa final'!$L$58="Moderado"),CONCATENATE("R",'Mapa final'!$A$58),"")</f>
        <v/>
      </c>
      <c r="AA26" s="262"/>
      <c r="AB26" s="278" t="str">
        <f ca="1">IF(AND('Mapa final'!$H$46="Media",'Mapa final'!$L$46="Mayor"),CONCATENATE("R",'Mapa final'!$A$46),"")</f>
        <v/>
      </c>
      <c r="AC26" s="279"/>
      <c r="AD26" s="280" t="str">
        <f ca="1">IF(AND('Mapa final'!$H$52="Media",'Mapa final'!$L$52="Mayor"),CONCATENATE("R",'Mapa final'!$A$52),"")</f>
        <v/>
      </c>
      <c r="AE26" s="280"/>
      <c r="AF26" s="280" t="str">
        <f ca="1">IF(AND('Mapa final'!$H$58="Media",'Mapa final'!$L$58="Mayor"),CONCATENATE("R",'Mapa final'!$A$58),"")</f>
        <v/>
      </c>
      <c r="AG26" s="281"/>
      <c r="AH26" s="269" t="str">
        <f ca="1">IF(AND('Mapa final'!$H$46="Media",'Mapa final'!$L$46="Catastrófico"),CONCATENATE("R",'Mapa final'!$A$46),"")</f>
        <v/>
      </c>
      <c r="AI26" s="270"/>
      <c r="AJ26" s="270" t="str">
        <f ca="1">IF(AND('Mapa final'!$H$52="Media",'Mapa final'!$L$52="Catastrófico"),CONCATENATE("R",'Mapa final'!$A$52),"")</f>
        <v/>
      </c>
      <c r="AK26" s="270"/>
      <c r="AL26" s="270" t="str">
        <f ca="1">IF(AND('Mapa final'!$H$58="Media",'Mapa final'!$L$58="Catastrófico"),CONCATENATE("R",'Mapa final'!$A$58),"")</f>
        <v/>
      </c>
      <c r="AM26" s="271"/>
      <c r="AN26" s="84"/>
      <c r="AO26" s="323"/>
      <c r="AP26" s="324"/>
      <c r="AQ26" s="324"/>
      <c r="AR26" s="324"/>
      <c r="AS26" s="324"/>
      <c r="AT26" s="325"/>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row>
    <row r="27" spans="1:80" x14ac:dyDescent="0.25">
      <c r="A27" s="84"/>
      <c r="B27" s="300"/>
      <c r="C27" s="300"/>
      <c r="D27" s="301"/>
      <c r="E27" s="292"/>
      <c r="F27" s="293"/>
      <c r="G27" s="293"/>
      <c r="H27" s="293"/>
      <c r="I27" s="294"/>
      <c r="J27" s="260"/>
      <c r="K27" s="261"/>
      <c r="L27" s="261"/>
      <c r="M27" s="261"/>
      <c r="N27" s="261"/>
      <c r="O27" s="262"/>
      <c r="P27" s="260"/>
      <c r="Q27" s="261"/>
      <c r="R27" s="261"/>
      <c r="S27" s="261"/>
      <c r="T27" s="261"/>
      <c r="U27" s="262"/>
      <c r="V27" s="260"/>
      <c r="W27" s="261"/>
      <c r="X27" s="261"/>
      <c r="Y27" s="261"/>
      <c r="Z27" s="261"/>
      <c r="AA27" s="262"/>
      <c r="AB27" s="278"/>
      <c r="AC27" s="279"/>
      <c r="AD27" s="280"/>
      <c r="AE27" s="280"/>
      <c r="AF27" s="280"/>
      <c r="AG27" s="281"/>
      <c r="AH27" s="269"/>
      <c r="AI27" s="270"/>
      <c r="AJ27" s="270"/>
      <c r="AK27" s="270"/>
      <c r="AL27" s="270"/>
      <c r="AM27" s="271"/>
      <c r="AN27" s="84"/>
      <c r="AO27" s="323"/>
      <c r="AP27" s="324"/>
      <c r="AQ27" s="324"/>
      <c r="AR27" s="324"/>
      <c r="AS27" s="324"/>
      <c r="AT27" s="325"/>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row>
    <row r="28" spans="1:80" x14ac:dyDescent="0.25">
      <c r="A28" s="84"/>
      <c r="B28" s="300"/>
      <c r="C28" s="300"/>
      <c r="D28" s="301"/>
      <c r="E28" s="292"/>
      <c r="F28" s="293"/>
      <c r="G28" s="293"/>
      <c r="H28" s="293"/>
      <c r="I28" s="294"/>
      <c r="J28" s="260" t="str">
        <f ca="1">IF(AND('Mapa final'!$H$64="Media",'Mapa final'!$L$64="Leve"),CONCATENATE("R",'Mapa final'!$A$64),"")</f>
        <v/>
      </c>
      <c r="K28" s="261"/>
      <c r="L28" s="261" t="str">
        <f>IF(AND('Mapa final'!$H$70="Media",'Mapa final'!$L$70="Leve"),CONCATENATE("R",'Mapa final'!$A$70),"")</f>
        <v/>
      </c>
      <c r="M28" s="261"/>
      <c r="N28" s="261" t="str">
        <f>IF(AND('Mapa final'!$H$76="Media",'Mapa final'!$L$76="Leve"),CONCATENATE("R",'Mapa final'!$A$76),"")</f>
        <v/>
      </c>
      <c r="O28" s="262"/>
      <c r="P28" s="260" t="str">
        <f ca="1">IF(AND('Mapa final'!$H$64="Media",'Mapa final'!$L$64="Menor"),CONCATENATE("R",'Mapa final'!$A$64),"")</f>
        <v/>
      </c>
      <c r="Q28" s="261"/>
      <c r="R28" s="261" t="str">
        <f>IF(AND('Mapa final'!$H$70="Media",'Mapa final'!$L$70="Menor"),CONCATENATE("R",'Mapa final'!$A$70),"")</f>
        <v/>
      </c>
      <c r="S28" s="261"/>
      <c r="T28" s="261" t="str">
        <f>IF(AND('Mapa final'!$H$76="Media",'Mapa final'!$L$76="Menor"),CONCATENATE("R",'Mapa final'!$A$76),"")</f>
        <v/>
      </c>
      <c r="U28" s="262"/>
      <c r="V28" s="260" t="str">
        <f ca="1">IF(AND('Mapa final'!$H$64="Media",'Mapa final'!$L$64="Moderado"),CONCATENATE("R",'Mapa final'!$A$64),"")</f>
        <v/>
      </c>
      <c r="W28" s="261"/>
      <c r="X28" s="261" t="str">
        <f>IF(AND('Mapa final'!$H$70="Media",'Mapa final'!$L$70="Moderado"),CONCATENATE("R",'Mapa final'!$A$70),"")</f>
        <v/>
      </c>
      <c r="Y28" s="261"/>
      <c r="Z28" s="261" t="str">
        <f>IF(AND('Mapa final'!$H$76="Media",'Mapa final'!$L$76="Moderado"),CONCATENATE("R",'Mapa final'!$A$76),"")</f>
        <v/>
      </c>
      <c r="AA28" s="262"/>
      <c r="AB28" s="278" t="str">
        <f ca="1">IF(AND('Mapa final'!$H$64="Media",'Mapa final'!$L$64="Mayor"),CONCATENATE("R",'Mapa final'!$A$64),"")</f>
        <v/>
      </c>
      <c r="AC28" s="279"/>
      <c r="AD28" s="280" t="str">
        <f>IF(AND('Mapa final'!$H$70="Media",'Mapa final'!$L$70="Mayor"),CONCATENATE("R",'Mapa final'!$A$70),"")</f>
        <v/>
      </c>
      <c r="AE28" s="280"/>
      <c r="AF28" s="280" t="str">
        <f>IF(AND('Mapa final'!$H$76="Media",'Mapa final'!$L$76="Mayor"),CONCATENATE("R",'Mapa final'!$A$76),"")</f>
        <v/>
      </c>
      <c r="AG28" s="281"/>
      <c r="AH28" s="269" t="str">
        <f ca="1">IF(AND('Mapa final'!$H$64="Media",'Mapa final'!$L$64="Catastrófico"),CONCATENATE("R",'Mapa final'!$A$64),"")</f>
        <v/>
      </c>
      <c r="AI28" s="270"/>
      <c r="AJ28" s="270" t="str">
        <f>IF(AND('Mapa final'!$H$70="Media",'Mapa final'!$L$70="Catastrófico"),CONCATENATE("R",'Mapa final'!$A$70),"")</f>
        <v/>
      </c>
      <c r="AK28" s="270"/>
      <c r="AL28" s="270" t="str">
        <f>IF(AND('Mapa final'!$H$76="Media",'Mapa final'!$L$76="Catastrófico"),CONCATENATE("R",'Mapa final'!$A$76),"")</f>
        <v/>
      </c>
      <c r="AM28" s="271"/>
      <c r="AN28" s="84"/>
      <c r="AO28" s="323"/>
      <c r="AP28" s="324"/>
      <c r="AQ28" s="324"/>
      <c r="AR28" s="324"/>
      <c r="AS28" s="324"/>
      <c r="AT28" s="325"/>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row>
    <row r="29" spans="1:80" ht="15.75" thickBot="1" x14ac:dyDescent="0.3">
      <c r="A29" s="84"/>
      <c r="B29" s="300"/>
      <c r="C29" s="300"/>
      <c r="D29" s="301"/>
      <c r="E29" s="295"/>
      <c r="F29" s="296"/>
      <c r="G29" s="296"/>
      <c r="H29" s="296"/>
      <c r="I29" s="297"/>
      <c r="J29" s="260"/>
      <c r="K29" s="261"/>
      <c r="L29" s="261"/>
      <c r="M29" s="261"/>
      <c r="N29" s="261"/>
      <c r="O29" s="262"/>
      <c r="P29" s="263"/>
      <c r="Q29" s="264"/>
      <c r="R29" s="264"/>
      <c r="S29" s="264"/>
      <c r="T29" s="264"/>
      <c r="U29" s="265"/>
      <c r="V29" s="263"/>
      <c r="W29" s="264"/>
      <c r="X29" s="264"/>
      <c r="Y29" s="264"/>
      <c r="Z29" s="264"/>
      <c r="AA29" s="265"/>
      <c r="AB29" s="282"/>
      <c r="AC29" s="283"/>
      <c r="AD29" s="283"/>
      <c r="AE29" s="283"/>
      <c r="AF29" s="283"/>
      <c r="AG29" s="284"/>
      <c r="AH29" s="272"/>
      <c r="AI29" s="273"/>
      <c r="AJ29" s="273"/>
      <c r="AK29" s="273"/>
      <c r="AL29" s="273"/>
      <c r="AM29" s="274"/>
      <c r="AN29" s="84"/>
      <c r="AO29" s="326"/>
      <c r="AP29" s="327"/>
      <c r="AQ29" s="327"/>
      <c r="AR29" s="327"/>
      <c r="AS29" s="327"/>
      <c r="AT29" s="328"/>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row>
    <row r="30" spans="1:80" x14ac:dyDescent="0.25">
      <c r="A30" s="84"/>
      <c r="B30" s="300"/>
      <c r="C30" s="300"/>
      <c r="D30" s="301"/>
      <c r="E30" s="289" t="s">
        <v>113</v>
      </c>
      <c r="F30" s="290"/>
      <c r="G30" s="290"/>
      <c r="H30" s="290"/>
      <c r="I30" s="290"/>
      <c r="J30" s="257" t="str">
        <f ca="1">IF(AND('Mapa final'!$H$10="Baja",'Mapa final'!$L$10="Leve"),CONCATENATE("R",'Mapa final'!$A$10),"")</f>
        <v/>
      </c>
      <c r="K30" s="258"/>
      <c r="L30" s="258" t="str">
        <f ca="1">IF(AND('Mapa final'!$H$16="Baja",'Mapa final'!$L$16="Leve"),CONCATENATE("R",'Mapa final'!$A$16),"")</f>
        <v/>
      </c>
      <c r="M30" s="258"/>
      <c r="N30" s="258" t="str">
        <f ca="1">IF(AND('Mapa final'!$H$22="Baja",'Mapa final'!$L$22="Leve"),CONCATENATE("R",'Mapa final'!$A$22),"")</f>
        <v/>
      </c>
      <c r="O30" s="259"/>
      <c r="P30" s="267" t="str">
        <f ca="1">IF(AND('Mapa final'!$H$10="Baja",'Mapa final'!$L$10="Menor"),CONCATENATE("R",'Mapa final'!$A$10),"")</f>
        <v/>
      </c>
      <c r="Q30" s="267"/>
      <c r="R30" s="267" t="str">
        <f ca="1">IF(AND('Mapa final'!$H$16="Baja",'Mapa final'!$L$16="Menor"),CONCATENATE("R",'Mapa final'!$A$16),"")</f>
        <v/>
      </c>
      <c r="S30" s="267"/>
      <c r="T30" s="267" t="str">
        <f ca="1">IF(AND('Mapa final'!$H$22="Baja",'Mapa final'!$L$22="Menor"),CONCATENATE("R",'Mapa final'!$A$22),"")</f>
        <v/>
      </c>
      <c r="U30" s="268"/>
      <c r="V30" s="266" t="str">
        <f ca="1">IF(AND('Mapa final'!$H$10="Baja",'Mapa final'!$L$10="Moderado"),CONCATENATE("R",'Mapa final'!$A$10),"")</f>
        <v/>
      </c>
      <c r="W30" s="267"/>
      <c r="X30" s="267" t="str">
        <f ca="1">IF(AND('Mapa final'!$H$16="Baja",'Mapa final'!$L$16="Moderado"),CONCATENATE("R",'Mapa final'!$A$16),"")</f>
        <v/>
      </c>
      <c r="Y30" s="267"/>
      <c r="Z30" s="267" t="str">
        <f ca="1">IF(AND('Mapa final'!$H$22="Baja",'Mapa final'!$L$22="Moderado"),CONCATENATE("R",'Mapa final'!$A$22),"")</f>
        <v/>
      </c>
      <c r="AA30" s="268"/>
      <c r="AB30" s="285" t="str">
        <f ca="1">IF(AND('Mapa final'!$H$10="Baja",'Mapa final'!$L$10="Mayor"),CONCATENATE("R",'Mapa final'!$A$10),"")</f>
        <v/>
      </c>
      <c r="AC30" s="286"/>
      <c r="AD30" s="286" t="str">
        <f ca="1">IF(AND('Mapa final'!$H$16="Baja",'Mapa final'!$L$16="Mayor"),CONCATENATE("R",'Mapa final'!$A$16),"")</f>
        <v/>
      </c>
      <c r="AE30" s="286"/>
      <c r="AF30" s="286" t="str">
        <f ca="1">IF(AND('Mapa final'!$H$22="Baja",'Mapa final'!$L$22="Mayor"),CONCATENATE("R",'Mapa final'!$A$22),"")</f>
        <v>R3</v>
      </c>
      <c r="AG30" s="287"/>
      <c r="AH30" s="275" t="str">
        <f ca="1">IF(AND('Mapa final'!$H$10="Baja",'Mapa final'!$L$10="Catastrófico"),CONCATENATE("R",'Mapa final'!$A$10),"")</f>
        <v/>
      </c>
      <c r="AI30" s="276"/>
      <c r="AJ30" s="276" t="str">
        <f ca="1">IF(AND('Mapa final'!$H$16="Baja",'Mapa final'!$L$16="Catastrófico"),CONCATENATE("R",'Mapa final'!$A$16),"")</f>
        <v/>
      </c>
      <c r="AK30" s="276"/>
      <c r="AL30" s="276" t="str">
        <f ca="1">IF(AND('Mapa final'!$H$22="Baja",'Mapa final'!$L$22="Catastrófico"),CONCATENATE("R",'Mapa final'!$A$22),"")</f>
        <v/>
      </c>
      <c r="AM30" s="277"/>
      <c r="AN30" s="84"/>
      <c r="AO30" s="329" t="s">
        <v>81</v>
      </c>
      <c r="AP30" s="330"/>
      <c r="AQ30" s="330"/>
      <c r="AR30" s="330"/>
      <c r="AS30" s="330"/>
      <c r="AT30" s="331"/>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row>
    <row r="31" spans="1:80" x14ac:dyDescent="0.25">
      <c r="A31" s="84"/>
      <c r="B31" s="300"/>
      <c r="C31" s="300"/>
      <c r="D31" s="301"/>
      <c r="E31" s="292"/>
      <c r="F31" s="293"/>
      <c r="G31" s="293"/>
      <c r="H31" s="293"/>
      <c r="I31" s="298"/>
      <c r="J31" s="251"/>
      <c r="K31" s="252"/>
      <c r="L31" s="252"/>
      <c r="M31" s="252"/>
      <c r="N31" s="252"/>
      <c r="O31" s="253"/>
      <c r="P31" s="261"/>
      <c r="Q31" s="261"/>
      <c r="R31" s="261"/>
      <c r="S31" s="261"/>
      <c r="T31" s="261"/>
      <c r="U31" s="262"/>
      <c r="V31" s="260"/>
      <c r="W31" s="261"/>
      <c r="X31" s="261"/>
      <c r="Y31" s="261"/>
      <c r="Z31" s="261"/>
      <c r="AA31" s="262"/>
      <c r="AB31" s="278"/>
      <c r="AC31" s="279"/>
      <c r="AD31" s="279"/>
      <c r="AE31" s="279"/>
      <c r="AF31" s="279"/>
      <c r="AG31" s="281"/>
      <c r="AH31" s="269"/>
      <c r="AI31" s="270"/>
      <c r="AJ31" s="270"/>
      <c r="AK31" s="270"/>
      <c r="AL31" s="270"/>
      <c r="AM31" s="271"/>
      <c r="AN31" s="84"/>
      <c r="AO31" s="332"/>
      <c r="AP31" s="333"/>
      <c r="AQ31" s="333"/>
      <c r="AR31" s="333"/>
      <c r="AS31" s="333"/>
      <c r="AT31" s="334"/>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row>
    <row r="32" spans="1:80" x14ac:dyDescent="0.25">
      <c r="A32" s="84"/>
      <c r="B32" s="300"/>
      <c r="C32" s="300"/>
      <c r="D32" s="301"/>
      <c r="E32" s="292"/>
      <c r="F32" s="293"/>
      <c r="G32" s="293"/>
      <c r="H32" s="293"/>
      <c r="I32" s="298"/>
      <c r="J32" s="251" t="str">
        <f ca="1">IF(AND('Mapa final'!$H$28="Baja",'Mapa final'!$L$28="Leve"),CONCATENATE("R",'Mapa final'!$A$28),"")</f>
        <v/>
      </c>
      <c r="K32" s="252"/>
      <c r="L32" s="252" t="str">
        <f ca="1">IF(AND('Mapa final'!$H$34="Baja",'Mapa final'!$L$34="Leve"),CONCATENATE("R",'Mapa final'!$A$34),"")</f>
        <v/>
      </c>
      <c r="M32" s="252"/>
      <c r="N32" s="252" t="str">
        <f ca="1">IF(AND('Mapa final'!$H$40="Baja",'Mapa final'!$L$40="Leve"),CONCATENATE("R",'Mapa final'!$A$40),"")</f>
        <v/>
      </c>
      <c r="O32" s="253"/>
      <c r="P32" s="261" t="str">
        <f ca="1">IF(AND('Mapa final'!$H$28="Baja",'Mapa final'!$L$28="Menor"),CONCATENATE("R",'Mapa final'!$A$28),"")</f>
        <v/>
      </c>
      <c r="Q32" s="261"/>
      <c r="R32" s="261" t="str">
        <f ca="1">IF(AND('Mapa final'!$H$34="Baja",'Mapa final'!$L$34="Menor"),CONCATENATE("R",'Mapa final'!$A$34),"")</f>
        <v/>
      </c>
      <c r="S32" s="261"/>
      <c r="T32" s="261" t="str">
        <f ca="1">IF(AND('Mapa final'!$H$40="Baja",'Mapa final'!$L$40="Menor"),CONCATENATE("R",'Mapa final'!$A$40),"")</f>
        <v/>
      </c>
      <c r="U32" s="262"/>
      <c r="V32" s="260" t="str">
        <f ca="1">IF(AND('Mapa final'!$H$28="Baja",'Mapa final'!$L$28="Moderado"),CONCATENATE("R",'Mapa final'!$A$28),"")</f>
        <v>R4</v>
      </c>
      <c r="W32" s="261"/>
      <c r="X32" s="261" t="str">
        <f ca="1">IF(AND('Mapa final'!$H$34="Baja",'Mapa final'!$L$34="Moderado"),CONCATENATE("R",'Mapa final'!$A$34),"")</f>
        <v/>
      </c>
      <c r="Y32" s="261"/>
      <c r="Z32" s="261" t="str">
        <f ca="1">IF(AND('Mapa final'!$H$40="Baja",'Mapa final'!$L$40="Moderado"),CONCATENATE("R",'Mapa final'!$A$40),"")</f>
        <v/>
      </c>
      <c r="AA32" s="262"/>
      <c r="AB32" s="278" t="str">
        <f ca="1">IF(AND('Mapa final'!$H$28="Baja",'Mapa final'!$L$28="Mayor"),CONCATENATE("R",'Mapa final'!$A$28),"")</f>
        <v/>
      </c>
      <c r="AC32" s="279"/>
      <c r="AD32" s="280" t="str">
        <f ca="1">IF(AND('Mapa final'!$H$34="Baja",'Mapa final'!$L$34="Mayor"),CONCATENATE("R",'Mapa final'!$A$34),"")</f>
        <v/>
      </c>
      <c r="AE32" s="280"/>
      <c r="AF32" s="280" t="str">
        <f ca="1">IF(AND('Mapa final'!$H$40="Baja",'Mapa final'!$L$40="Mayor"),CONCATENATE("R",'Mapa final'!$A$40),"")</f>
        <v/>
      </c>
      <c r="AG32" s="281"/>
      <c r="AH32" s="269" t="str">
        <f ca="1">IF(AND('Mapa final'!$H$28="Baja",'Mapa final'!$L$28="Catastrófico"),CONCATENATE("R",'Mapa final'!$A$28),"")</f>
        <v/>
      </c>
      <c r="AI32" s="270"/>
      <c r="AJ32" s="270" t="str">
        <f ca="1">IF(AND('Mapa final'!$H$34="Baja",'Mapa final'!$L$34="Catastrófico"),CONCATENATE("R",'Mapa final'!$A$34),"")</f>
        <v/>
      </c>
      <c r="AK32" s="270"/>
      <c r="AL32" s="270" t="str">
        <f ca="1">IF(AND('Mapa final'!$H$40="Baja",'Mapa final'!$L$40="Catastrófico"),CONCATENATE("R",'Mapa final'!$A$40),"")</f>
        <v/>
      </c>
      <c r="AM32" s="271"/>
      <c r="AN32" s="84"/>
      <c r="AO32" s="332"/>
      <c r="AP32" s="333"/>
      <c r="AQ32" s="333"/>
      <c r="AR32" s="333"/>
      <c r="AS32" s="333"/>
      <c r="AT32" s="334"/>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row>
    <row r="33" spans="1:80" x14ac:dyDescent="0.25">
      <c r="A33" s="84"/>
      <c r="B33" s="300"/>
      <c r="C33" s="300"/>
      <c r="D33" s="301"/>
      <c r="E33" s="292"/>
      <c r="F33" s="293"/>
      <c r="G33" s="293"/>
      <c r="H33" s="293"/>
      <c r="I33" s="298"/>
      <c r="J33" s="251"/>
      <c r="K33" s="252"/>
      <c r="L33" s="252"/>
      <c r="M33" s="252"/>
      <c r="N33" s="252"/>
      <c r="O33" s="253"/>
      <c r="P33" s="261"/>
      <c r="Q33" s="261"/>
      <c r="R33" s="261"/>
      <c r="S33" s="261"/>
      <c r="T33" s="261"/>
      <c r="U33" s="262"/>
      <c r="V33" s="260"/>
      <c r="W33" s="261"/>
      <c r="X33" s="261"/>
      <c r="Y33" s="261"/>
      <c r="Z33" s="261"/>
      <c r="AA33" s="262"/>
      <c r="AB33" s="278"/>
      <c r="AC33" s="279"/>
      <c r="AD33" s="280"/>
      <c r="AE33" s="280"/>
      <c r="AF33" s="280"/>
      <c r="AG33" s="281"/>
      <c r="AH33" s="269"/>
      <c r="AI33" s="270"/>
      <c r="AJ33" s="270"/>
      <c r="AK33" s="270"/>
      <c r="AL33" s="270"/>
      <c r="AM33" s="271"/>
      <c r="AN33" s="84"/>
      <c r="AO33" s="332"/>
      <c r="AP33" s="333"/>
      <c r="AQ33" s="333"/>
      <c r="AR33" s="333"/>
      <c r="AS33" s="333"/>
      <c r="AT33" s="334"/>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row>
    <row r="34" spans="1:80" x14ac:dyDescent="0.25">
      <c r="A34" s="84"/>
      <c r="B34" s="300"/>
      <c r="C34" s="300"/>
      <c r="D34" s="301"/>
      <c r="E34" s="292"/>
      <c r="F34" s="293"/>
      <c r="G34" s="293"/>
      <c r="H34" s="293"/>
      <c r="I34" s="298"/>
      <c r="J34" s="251" t="str">
        <f ca="1">IF(AND('Mapa final'!$H$46="Baja",'Mapa final'!$L$46="Leve"),CONCATENATE("R",'Mapa final'!$A$46),"")</f>
        <v/>
      </c>
      <c r="K34" s="252"/>
      <c r="L34" s="252" t="str">
        <f ca="1">IF(AND('Mapa final'!$H$52="Baja",'Mapa final'!$L$52="Leve"),CONCATENATE("R",'Mapa final'!$A$52),"")</f>
        <v/>
      </c>
      <c r="M34" s="252"/>
      <c r="N34" s="252" t="str">
        <f ca="1">IF(AND('Mapa final'!$H$58="Baja",'Mapa final'!$L$58="Leve"),CONCATENATE("R",'Mapa final'!$A$58),"")</f>
        <v/>
      </c>
      <c r="O34" s="253"/>
      <c r="P34" s="261" t="str">
        <f ca="1">IF(AND('Mapa final'!$H$46="Baja",'Mapa final'!$L$46="Menor"),CONCATENATE("R",'Mapa final'!$A$46),"")</f>
        <v/>
      </c>
      <c r="Q34" s="261"/>
      <c r="R34" s="261" t="str">
        <f ca="1">IF(AND('Mapa final'!$H$52="Baja",'Mapa final'!$L$52="Menor"),CONCATENATE("R",'Mapa final'!$A$52),"")</f>
        <v/>
      </c>
      <c r="S34" s="261"/>
      <c r="T34" s="261" t="str">
        <f ca="1">IF(AND('Mapa final'!$H$58="Baja",'Mapa final'!$L$58="Menor"),CONCATENATE("R",'Mapa final'!$A$58),"")</f>
        <v/>
      </c>
      <c r="U34" s="262"/>
      <c r="V34" s="260" t="str">
        <f ca="1">IF(AND('Mapa final'!$H$46="Baja",'Mapa final'!$L$46="Moderado"),CONCATENATE("R",'Mapa final'!$A$46),"")</f>
        <v/>
      </c>
      <c r="W34" s="261"/>
      <c r="X34" s="261" t="str">
        <f ca="1">IF(AND('Mapa final'!$H$52="Baja",'Mapa final'!$L$52="Moderado"),CONCATENATE("R",'Mapa final'!$A$52),"")</f>
        <v/>
      </c>
      <c r="Y34" s="261"/>
      <c r="Z34" s="261" t="str">
        <f ca="1">IF(AND('Mapa final'!$H$58="Baja",'Mapa final'!$L$58="Moderado"),CONCATENATE("R",'Mapa final'!$A$58),"")</f>
        <v/>
      </c>
      <c r="AA34" s="262"/>
      <c r="AB34" s="278" t="str">
        <f ca="1">IF(AND('Mapa final'!$H$46="Baja",'Mapa final'!$L$46="Mayor"),CONCATENATE("R",'Mapa final'!$A$46),"")</f>
        <v/>
      </c>
      <c r="AC34" s="279"/>
      <c r="AD34" s="280" t="str">
        <f ca="1">IF(AND('Mapa final'!$H$52="Baja",'Mapa final'!$L$52="Mayor"),CONCATENATE("R",'Mapa final'!$A$52),"")</f>
        <v/>
      </c>
      <c r="AE34" s="280"/>
      <c r="AF34" s="280" t="str">
        <f ca="1">IF(AND('Mapa final'!$H$58="Baja",'Mapa final'!$L$58="Mayor"),CONCATENATE("R",'Mapa final'!$A$58),"")</f>
        <v/>
      </c>
      <c r="AG34" s="281"/>
      <c r="AH34" s="269" t="str">
        <f ca="1">IF(AND('Mapa final'!$H$46="Baja",'Mapa final'!$L$46="Catastrófico"),CONCATENATE("R",'Mapa final'!$A$46),"")</f>
        <v/>
      </c>
      <c r="AI34" s="270"/>
      <c r="AJ34" s="270" t="str">
        <f ca="1">IF(AND('Mapa final'!$H$52="Baja",'Mapa final'!$L$52="Catastrófico"),CONCATENATE("R",'Mapa final'!$A$52),"")</f>
        <v/>
      </c>
      <c r="AK34" s="270"/>
      <c r="AL34" s="270" t="str">
        <f ca="1">IF(AND('Mapa final'!$H$58="Baja",'Mapa final'!$L$58="Catastrófico"),CONCATENATE("R",'Mapa final'!$A$58),"")</f>
        <v/>
      </c>
      <c r="AM34" s="271"/>
      <c r="AN34" s="84"/>
      <c r="AO34" s="332"/>
      <c r="AP34" s="333"/>
      <c r="AQ34" s="333"/>
      <c r="AR34" s="333"/>
      <c r="AS34" s="333"/>
      <c r="AT34" s="33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row>
    <row r="35" spans="1:80" x14ac:dyDescent="0.25">
      <c r="A35" s="84"/>
      <c r="B35" s="300"/>
      <c r="C35" s="300"/>
      <c r="D35" s="301"/>
      <c r="E35" s="292"/>
      <c r="F35" s="293"/>
      <c r="G35" s="293"/>
      <c r="H35" s="293"/>
      <c r="I35" s="298"/>
      <c r="J35" s="251"/>
      <c r="K35" s="252"/>
      <c r="L35" s="252"/>
      <c r="M35" s="252"/>
      <c r="N35" s="252"/>
      <c r="O35" s="253"/>
      <c r="P35" s="261"/>
      <c r="Q35" s="261"/>
      <c r="R35" s="261"/>
      <c r="S35" s="261"/>
      <c r="T35" s="261"/>
      <c r="U35" s="262"/>
      <c r="V35" s="260"/>
      <c r="W35" s="261"/>
      <c r="X35" s="261"/>
      <c r="Y35" s="261"/>
      <c r="Z35" s="261"/>
      <c r="AA35" s="262"/>
      <c r="AB35" s="278"/>
      <c r="AC35" s="279"/>
      <c r="AD35" s="280"/>
      <c r="AE35" s="280"/>
      <c r="AF35" s="280"/>
      <c r="AG35" s="281"/>
      <c r="AH35" s="269"/>
      <c r="AI35" s="270"/>
      <c r="AJ35" s="270"/>
      <c r="AK35" s="270"/>
      <c r="AL35" s="270"/>
      <c r="AM35" s="271"/>
      <c r="AN35" s="84"/>
      <c r="AO35" s="332"/>
      <c r="AP35" s="333"/>
      <c r="AQ35" s="333"/>
      <c r="AR35" s="333"/>
      <c r="AS35" s="333"/>
      <c r="AT35" s="33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row>
    <row r="36" spans="1:80" x14ac:dyDescent="0.25">
      <c r="A36" s="84"/>
      <c r="B36" s="300"/>
      <c r="C36" s="300"/>
      <c r="D36" s="301"/>
      <c r="E36" s="292"/>
      <c r="F36" s="293"/>
      <c r="G36" s="293"/>
      <c r="H36" s="293"/>
      <c r="I36" s="298"/>
      <c r="J36" s="251" t="str">
        <f ca="1">IF(AND('Mapa final'!$H$64="Baja",'Mapa final'!$L$64="Leve"),CONCATENATE("R",'Mapa final'!$A$64),"")</f>
        <v/>
      </c>
      <c r="K36" s="252"/>
      <c r="L36" s="252" t="str">
        <f>IF(AND('Mapa final'!$H$70="Baja",'Mapa final'!$L$70="Leve"),CONCATENATE("R",'Mapa final'!$A$70),"")</f>
        <v/>
      </c>
      <c r="M36" s="252"/>
      <c r="N36" s="252" t="str">
        <f>IF(AND('Mapa final'!$H$76="Baja",'Mapa final'!$L$76="Leve"),CONCATENATE("R",'Mapa final'!$A$76),"")</f>
        <v/>
      </c>
      <c r="O36" s="253"/>
      <c r="P36" s="261" t="str">
        <f ca="1">IF(AND('Mapa final'!$H$64="Baja",'Mapa final'!$L$64="Menor"),CONCATENATE("R",'Mapa final'!$A$64),"")</f>
        <v/>
      </c>
      <c r="Q36" s="261"/>
      <c r="R36" s="261" t="str">
        <f>IF(AND('Mapa final'!$H$70="Baja",'Mapa final'!$L$70="Menor"),CONCATENATE("R",'Mapa final'!$A$70),"")</f>
        <v/>
      </c>
      <c r="S36" s="261"/>
      <c r="T36" s="261" t="str">
        <f>IF(AND('Mapa final'!$H$76="Baja",'Mapa final'!$L$76="Menor"),CONCATENATE("R",'Mapa final'!$A$76),"")</f>
        <v/>
      </c>
      <c r="U36" s="262"/>
      <c r="V36" s="260" t="str">
        <f ca="1">IF(AND('Mapa final'!$H$64="Baja",'Mapa final'!$L$64="Moderado"),CONCATENATE("R",'Mapa final'!$A$64),"")</f>
        <v/>
      </c>
      <c r="W36" s="261"/>
      <c r="X36" s="261" t="str">
        <f>IF(AND('Mapa final'!$H$70="Baja",'Mapa final'!$L$70="Moderado"),CONCATENATE("R",'Mapa final'!$A$70),"")</f>
        <v/>
      </c>
      <c r="Y36" s="261"/>
      <c r="Z36" s="261" t="str">
        <f>IF(AND('Mapa final'!$H$76="Baja",'Mapa final'!$L$76="Moderado"),CONCATENATE("R",'Mapa final'!$A$76),"")</f>
        <v/>
      </c>
      <c r="AA36" s="262"/>
      <c r="AB36" s="278" t="str">
        <f ca="1">IF(AND('Mapa final'!$H$64="Baja",'Mapa final'!$L$64="Mayor"),CONCATENATE("R",'Mapa final'!$A$64),"")</f>
        <v/>
      </c>
      <c r="AC36" s="279"/>
      <c r="AD36" s="280" t="str">
        <f>IF(AND('Mapa final'!$H$70="Baja",'Mapa final'!$L$70="Mayor"),CONCATENATE("R",'Mapa final'!$A$70),"")</f>
        <v/>
      </c>
      <c r="AE36" s="280"/>
      <c r="AF36" s="280" t="str">
        <f>IF(AND('Mapa final'!$H$76="Baja",'Mapa final'!$L$76="Mayor"),CONCATENATE("R",'Mapa final'!$A$76),"")</f>
        <v/>
      </c>
      <c r="AG36" s="281"/>
      <c r="AH36" s="269" t="str">
        <f ca="1">IF(AND('Mapa final'!$H$64="Baja",'Mapa final'!$L$64="Catastrófico"),CONCATENATE("R",'Mapa final'!$A$64),"")</f>
        <v/>
      </c>
      <c r="AI36" s="270"/>
      <c r="AJ36" s="270" t="str">
        <f>IF(AND('Mapa final'!$H$70="Baja",'Mapa final'!$L$70="Catastrófico"),CONCATENATE("R",'Mapa final'!$A$70),"")</f>
        <v/>
      </c>
      <c r="AK36" s="270"/>
      <c r="AL36" s="270" t="str">
        <f>IF(AND('Mapa final'!$H$76="Baja",'Mapa final'!$L$76="Catastrófico"),CONCATENATE("R",'Mapa final'!$A$76),"")</f>
        <v/>
      </c>
      <c r="AM36" s="271"/>
      <c r="AN36" s="84"/>
      <c r="AO36" s="332"/>
      <c r="AP36" s="333"/>
      <c r="AQ36" s="333"/>
      <c r="AR36" s="333"/>
      <c r="AS36" s="333"/>
      <c r="AT36" s="334"/>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row>
    <row r="37" spans="1:80" ht="15.75" thickBot="1" x14ac:dyDescent="0.3">
      <c r="A37" s="84"/>
      <c r="B37" s="300"/>
      <c r="C37" s="300"/>
      <c r="D37" s="301"/>
      <c r="E37" s="295"/>
      <c r="F37" s="296"/>
      <c r="G37" s="296"/>
      <c r="H37" s="296"/>
      <c r="I37" s="296"/>
      <c r="J37" s="254"/>
      <c r="K37" s="255"/>
      <c r="L37" s="255"/>
      <c r="M37" s="255"/>
      <c r="N37" s="255"/>
      <c r="O37" s="256"/>
      <c r="P37" s="264"/>
      <c r="Q37" s="264"/>
      <c r="R37" s="264"/>
      <c r="S37" s="264"/>
      <c r="T37" s="264"/>
      <c r="U37" s="265"/>
      <c r="V37" s="263"/>
      <c r="W37" s="264"/>
      <c r="X37" s="264"/>
      <c r="Y37" s="264"/>
      <c r="Z37" s="264"/>
      <c r="AA37" s="265"/>
      <c r="AB37" s="282"/>
      <c r="AC37" s="283"/>
      <c r="AD37" s="283"/>
      <c r="AE37" s="283"/>
      <c r="AF37" s="283"/>
      <c r="AG37" s="284"/>
      <c r="AH37" s="272"/>
      <c r="AI37" s="273"/>
      <c r="AJ37" s="273"/>
      <c r="AK37" s="273"/>
      <c r="AL37" s="273"/>
      <c r="AM37" s="274"/>
      <c r="AN37" s="84"/>
      <c r="AO37" s="335"/>
      <c r="AP37" s="336"/>
      <c r="AQ37" s="336"/>
      <c r="AR37" s="336"/>
      <c r="AS37" s="336"/>
      <c r="AT37" s="337"/>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row>
    <row r="38" spans="1:80" x14ac:dyDescent="0.25">
      <c r="A38" s="84"/>
      <c r="B38" s="300"/>
      <c r="C38" s="300"/>
      <c r="D38" s="301"/>
      <c r="E38" s="289" t="s">
        <v>112</v>
      </c>
      <c r="F38" s="290"/>
      <c r="G38" s="290"/>
      <c r="H38" s="290"/>
      <c r="I38" s="291"/>
      <c r="J38" s="257" t="str">
        <f ca="1">IF(AND('Mapa final'!$H$10="Muy Baja",'Mapa final'!$L$10="Leve"),CONCATENATE("R",'Mapa final'!$A$10),"")</f>
        <v/>
      </c>
      <c r="K38" s="258"/>
      <c r="L38" s="258" t="str">
        <f ca="1">IF(AND('Mapa final'!$H$16="Muy Baja",'Mapa final'!$L$16="Leve"),CONCATENATE("R",'Mapa final'!$A$16),"")</f>
        <v/>
      </c>
      <c r="M38" s="258"/>
      <c r="N38" s="258" t="str">
        <f ca="1">IF(AND('Mapa final'!$H$22="Muy Baja",'Mapa final'!$L$22="Leve"),CONCATENATE("R",'Mapa final'!$A$22),"")</f>
        <v/>
      </c>
      <c r="O38" s="259"/>
      <c r="P38" s="257" t="str">
        <f ca="1">IF(AND('Mapa final'!$H$10="Muy Baja",'Mapa final'!$L$10="Menor"),CONCATENATE("R",'Mapa final'!$A$10),"")</f>
        <v/>
      </c>
      <c r="Q38" s="258"/>
      <c r="R38" s="258" t="str">
        <f ca="1">IF(AND('Mapa final'!$H$16="Muy Baja",'Mapa final'!$L$16="Menor"),CONCATENATE("R",'Mapa final'!$A$16),"")</f>
        <v/>
      </c>
      <c r="S38" s="258"/>
      <c r="T38" s="258" t="str">
        <f ca="1">IF(AND('Mapa final'!$H$22="Muy Baja",'Mapa final'!$L$22="Menor"),CONCATENATE("R",'Mapa final'!$A$22),"")</f>
        <v/>
      </c>
      <c r="U38" s="259"/>
      <c r="V38" s="266" t="str">
        <f ca="1">IF(AND('Mapa final'!$H$10="Muy Baja",'Mapa final'!$L$10="Moderado"),CONCATENATE("R",'Mapa final'!$A$10),"")</f>
        <v/>
      </c>
      <c r="W38" s="267"/>
      <c r="X38" s="267" t="str">
        <f ca="1">IF(AND('Mapa final'!$H$16="Muy Baja",'Mapa final'!$L$16="Moderado"),CONCATENATE("R",'Mapa final'!$A$16),"")</f>
        <v/>
      </c>
      <c r="Y38" s="267"/>
      <c r="Z38" s="267" t="str">
        <f ca="1">IF(AND('Mapa final'!$H$22="Muy Baja",'Mapa final'!$L$22="Moderado"),CONCATENATE("R",'Mapa final'!$A$22),"")</f>
        <v/>
      </c>
      <c r="AA38" s="268"/>
      <c r="AB38" s="285" t="str">
        <f ca="1">IF(AND('Mapa final'!$H$10="Muy Baja",'Mapa final'!$L$10="Mayor"),CONCATENATE("R",'Mapa final'!$A$10),"")</f>
        <v/>
      </c>
      <c r="AC38" s="286"/>
      <c r="AD38" s="286" t="str">
        <f ca="1">IF(AND('Mapa final'!$H$16="Muy Baja",'Mapa final'!$L$16="Mayor"),CONCATENATE("R",'Mapa final'!$A$16),"")</f>
        <v/>
      </c>
      <c r="AE38" s="286"/>
      <c r="AF38" s="286" t="str">
        <f ca="1">IF(AND('Mapa final'!$H$22="Muy Baja",'Mapa final'!$L$22="Mayor"),CONCATENATE("R",'Mapa final'!$A$22),"")</f>
        <v/>
      </c>
      <c r="AG38" s="287"/>
      <c r="AH38" s="275" t="str">
        <f ca="1">IF(AND('Mapa final'!$H$10="Muy Baja",'Mapa final'!$L$10="Catastrófico"),CONCATENATE("R",'Mapa final'!$A$10),"")</f>
        <v/>
      </c>
      <c r="AI38" s="276"/>
      <c r="AJ38" s="276" t="str">
        <f ca="1">IF(AND('Mapa final'!$H$16="Muy Baja",'Mapa final'!$L$16="Catastrófico"),CONCATENATE("R",'Mapa final'!$A$16),"")</f>
        <v/>
      </c>
      <c r="AK38" s="276"/>
      <c r="AL38" s="276" t="str">
        <f ca="1">IF(AND('Mapa final'!$H$22="Muy Baja",'Mapa final'!$L$22="Catastrófico"),CONCATENATE("R",'Mapa final'!$A$22),"")</f>
        <v/>
      </c>
      <c r="AM38" s="277"/>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row>
    <row r="39" spans="1:80" x14ac:dyDescent="0.25">
      <c r="A39" s="84"/>
      <c r="B39" s="300"/>
      <c r="C39" s="300"/>
      <c r="D39" s="301"/>
      <c r="E39" s="292"/>
      <c r="F39" s="293"/>
      <c r="G39" s="293"/>
      <c r="H39" s="293"/>
      <c r="I39" s="294"/>
      <c r="J39" s="251"/>
      <c r="K39" s="252"/>
      <c r="L39" s="252"/>
      <c r="M39" s="252"/>
      <c r="N39" s="252"/>
      <c r="O39" s="253"/>
      <c r="P39" s="251"/>
      <c r="Q39" s="252"/>
      <c r="R39" s="252"/>
      <c r="S39" s="252"/>
      <c r="T39" s="252"/>
      <c r="U39" s="253"/>
      <c r="V39" s="260"/>
      <c r="W39" s="261"/>
      <c r="X39" s="261"/>
      <c r="Y39" s="261"/>
      <c r="Z39" s="261"/>
      <c r="AA39" s="262"/>
      <c r="AB39" s="278"/>
      <c r="AC39" s="279"/>
      <c r="AD39" s="279"/>
      <c r="AE39" s="279"/>
      <c r="AF39" s="279"/>
      <c r="AG39" s="281"/>
      <c r="AH39" s="269"/>
      <c r="AI39" s="270"/>
      <c r="AJ39" s="270"/>
      <c r="AK39" s="270"/>
      <c r="AL39" s="270"/>
      <c r="AM39" s="271"/>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row>
    <row r="40" spans="1:80" x14ac:dyDescent="0.25">
      <c r="A40" s="84"/>
      <c r="B40" s="300"/>
      <c r="C40" s="300"/>
      <c r="D40" s="301"/>
      <c r="E40" s="292"/>
      <c r="F40" s="293"/>
      <c r="G40" s="293"/>
      <c r="H40" s="293"/>
      <c r="I40" s="294"/>
      <c r="J40" s="251" t="str">
        <f ca="1">IF(AND('Mapa final'!$H$28="Muy Baja",'Mapa final'!$L$28="Leve"),CONCATENATE("R",'Mapa final'!$A$28),"")</f>
        <v/>
      </c>
      <c r="K40" s="252"/>
      <c r="L40" s="252" t="str">
        <f ca="1">IF(AND('Mapa final'!$H$34="Muy Baja",'Mapa final'!$L$34="Leve"),CONCATENATE("R",'Mapa final'!$A$34),"")</f>
        <v/>
      </c>
      <c r="M40" s="252"/>
      <c r="N40" s="252" t="str">
        <f ca="1">IF(AND('Mapa final'!$H$40="Muy Baja",'Mapa final'!$L$40="Leve"),CONCATENATE("R",'Mapa final'!$A$40),"")</f>
        <v/>
      </c>
      <c r="O40" s="253"/>
      <c r="P40" s="251" t="str">
        <f ca="1">IF(AND('Mapa final'!$H$28="Muy Baja",'Mapa final'!$L$28="Menor"),CONCATENATE("R",'Mapa final'!$A$28),"")</f>
        <v/>
      </c>
      <c r="Q40" s="252"/>
      <c r="R40" s="252" t="str">
        <f ca="1">IF(AND('Mapa final'!$H$34="Muy Baja",'Mapa final'!$L$34="Menor"),CONCATENATE("R",'Mapa final'!$A$34),"")</f>
        <v/>
      </c>
      <c r="S40" s="252"/>
      <c r="T40" s="252" t="str">
        <f ca="1">IF(AND('Mapa final'!$H$40="Muy Baja",'Mapa final'!$L$40="Menor"),CONCATENATE("R",'Mapa final'!$A$40),"")</f>
        <v/>
      </c>
      <c r="U40" s="253"/>
      <c r="V40" s="260" t="str">
        <f ca="1">IF(AND('Mapa final'!$H$28="Muy Baja",'Mapa final'!$L$28="Moderado"),CONCATENATE("R",'Mapa final'!$A$28),"")</f>
        <v/>
      </c>
      <c r="W40" s="261"/>
      <c r="X40" s="261" t="str">
        <f ca="1">IF(AND('Mapa final'!$H$34="Muy Baja",'Mapa final'!$L$34="Moderado"),CONCATENATE("R",'Mapa final'!$A$34),"")</f>
        <v/>
      </c>
      <c r="Y40" s="261"/>
      <c r="Z40" s="261" t="str">
        <f ca="1">IF(AND('Mapa final'!$H$40="Muy Baja",'Mapa final'!$L$40="Moderado"),CONCATENATE("R",'Mapa final'!$A$40),"")</f>
        <v/>
      </c>
      <c r="AA40" s="262"/>
      <c r="AB40" s="278" t="str">
        <f ca="1">IF(AND('Mapa final'!$H$28="Muy Baja",'Mapa final'!$L$28="Mayor"),CONCATENATE("R",'Mapa final'!$A$28),"")</f>
        <v/>
      </c>
      <c r="AC40" s="279"/>
      <c r="AD40" s="280" t="str">
        <f ca="1">IF(AND('Mapa final'!$H$34="Muy Baja",'Mapa final'!$L$34="Mayor"),CONCATENATE("R",'Mapa final'!$A$34),"")</f>
        <v/>
      </c>
      <c r="AE40" s="280"/>
      <c r="AF40" s="280" t="str">
        <f ca="1">IF(AND('Mapa final'!$H$40="Muy Baja",'Mapa final'!$L$40="Mayor"),CONCATENATE("R",'Mapa final'!$A$40),"")</f>
        <v/>
      </c>
      <c r="AG40" s="281"/>
      <c r="AH40" s="269" t="str">
        <f ca="1">IF(AND('Mapa final'!$H$28="Muy Baja",'Mapa final'!$L$28="Catastrófico"),CONCATENATE("R",'Mapa final'!$A$28),"")</f>
        <v/>
      </c>
      <c r="AI40" s="270"/>
      <c r="AJ40" s="270" t="str">
        <f ca="1">IF(AND('Mapa final'!$H$34="Muy Baja",'Mapa final'!$L$34="Catastrófico"),CONCATENATE("R",'Mapa final'!$A$34),"")</f>
        <v/>
      </c>
      <c r="AK40" s="270"/>
      <c r="AL40" s="270" t="str">
        <f ca="1">IF(AND('Mapa final'!$H$40="Muy Baja",'Mapa final'!$L$40="Catastrófico"),CONCATENATE("R",'Mapa final'!$A$40),"")</f>
        <v/>
      </c>
      <c r="AM40" s="271"/>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row>
    <row r="41" spans="1:80" x14ac:dyDescent="0.25">
      <c r="A41" s="84"/>
      <c r="B41" s="300"/>
      <c r="C41" s="300"/>
      <c r="D41" s="301"/>
      <c r="E41" s="292"/>
      <c r="F41" s="293"/>
      <c r="G41" s="293"/>
      <c r="H41" s="293"/>
      <c r="I41" s="294"/>
      <c r="J41" s="251"/>
      <c r="K41" s="252"/>
      <c r="L41" s="252"/>
      <c r="M41" s="252"/>
      <c r="N41" s="252"/>
      <c r="O41" s="253"/>
      <c r="P41" s="251"/>
      <c r="Q41" s="252"/>
      <c r="R41" s="252"/>
      <c r="S41" s="252"/>
      <c r="T41" s="252"/>
      <c r="U41" s="253"/>
      <c r="V41" s="260"/>
      <c r="W41" s="261"/>
      <c r="X41" s="261"/>
      <c r="Y41" s="261"/>
      <c r="Z41" s="261"/>
      <c r="AA41" s="262"/>
      <c r="AB41" s="278"/>
      <c r="AC41" s="279"/>
      <c r="AD41" s="280"/>
      <c r="AE41" s="280"/>
      <c r="AF41" s="280"/>
      <c r="AG41" s="281"/>
      <c r="AH41" s="269"/>
      <c r="AI41" s="270"/>
      <c r="AJ41" s="270"/>
      <c r="AK41" s="270"/>
      <c r="AL41" s="270"/>
      <c r="AM41" s="271"/>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row>
    <row r="42" spans="1:80" x14ac:dyDescent="0.25">
      <c r="A42" s="84"/>
      <c r="B42" s="300"/>
      <c r="C42" s="300"/>
      <c r="D42" s="301"/>
      <c r="E42" s="292"/>
      <c r="F42" s="293"/>
      <c r="G42" s="293"/>
      <c r="H42" s="293"/>
      <c r="I42" s="294"/>
      <c r="J42" s="251" t="str">
        <f ca="1">IF(AND('Mapa final'!$H$46="Muy Baja",'Mapa final'!$L$46="Leve"),CONCATENATE("R",'Mapa final'!$A$46),"")</f>
        <v/>
      </c>
      <c r="K42" s="252"/>
      <c r="L42" s="252" t="str">
        <f ca="1">IF(AND('Mapa final'!$H$52="Muy Baja",'Mapa final'!$L$52="Leve"),CONCATENATE("R",'Mapa final'!$A$52),"")</f>
        <v/>
      </c>
      <c r="M42" s="252"/>
      <c r="N42" s="252" t="str">
        <f ca="1">IF(AND('Mapa final'!$H$58="Muy Baja",'Mapa final'!$L$58="Leve"),CONCATENATE("R",'Mapa final'!$A$58),"")</f>
        <v/>
      </c>
      <c r="O42" s="253"/>
      <c r="P42" s="251" t="str">
        <f ca="1">IF(AND('Mapa final'!$H$46="Muy Baja",'Mapa final'!$L$46="Menor"),CONCATENATE("R",'Mapa final'!$A$46),"")</f>
        <v/>
      </c>
      <c r="Q42" s="252"/>
      <c r="R42" s="252" t="str">
        <f ca="1">IF(AND('Mapa final'!$H$52="Muy Baja",'Mapa final'!$L$52="Menor"),CONCATENATE("R",'Mapa final'!$A$52),"")</f>
        <v/>
      </c>
      <c r="S42" s="252"/>
      <c r="T42" s="252" t="str">
        <f ca="1">IF(AND('Mapa final'!$H$58="Muy Baja",'Mapa final'!$L$58="Menor"),CONCATENATE("R",'Mapa final'!$A$58),"")</f>
        <v/>
      </c>
      <c r="U42" s="253"/>
      <c r="V42" s="260" t="str">
        <f ca="1">IF(AND('Mapa final'!$H$46="Muy Baja",'Mapa final'!$L$46="Moderado"),CONCATENATE("R",'Mapa final'!$A$46),"")</f>
        <v/>
      </c>
      <c r="W42" s="261"/>
      <c r="X42" s="261" t="str">
        <f ca="1">IF(AND('Mapa final'!$H$52="Muy Baja",'Mapa final'!$L$52="Moderado"),CONCATENATE("R",'Mapa final'!$A$52),"")</f>
        <v/>
      </c>
      <c r="Y42" s="261"/>
      <c r="Z42" s="261" t="str">
        <f ca="1">IF(AND('Mapa final'!$H$58="Muy Baja",'Mapa final'!$L$58="Moderado"),CONCATENATE("R",'Mapa final'!$A$58),"")</f>
        <v/>
      </c>
      <c r="AA42" s="262"/>
      <c r="AB42" s="278" t="str">
        <f ca="1">IF(AND('Mapa final'!$H$46="Muy Baja",'Mapa final'!$L$46="Mayor"),CONCATENATE("R",'Mapa final'!$A$46),"")</f>
        <v/>
      </c>
      <c r="AC42" s="279"/>
      <c r="AD42" s="280" t="str">
        <f ca="1">IF(AND('Mapa final'!$H$52="Muy Baja",'Mapa final'!$L$52="Mayor"),CONCATENATE("R",'Mapa final'!$A$52),"")</f>
        <v/>
      </c>
      <c r="AE42" s="280"/>
      <c r="AF42" s="280" t="str">
        <f ca="1">IF(AND('Mapa final'!$H$58="Muy Baja",'Mapa final'!$L$58="Mayor"),CONCATENATE("R",'Mapa final'!$A$58),"")</f>
        <v/>
      </c>
      <c r="AG42" s="281"/>
      <c r="AH42" s="269" t="str">
        <f ca="1">IF(AND('Mapa final'!$H$46="Muy Baja",'Mapa final'!$L$46="Catastrófico"),CONCATENATE("R",'Mapa final'!$A$46),"")</f>
        <v/>
      </c>
      <c r="AI42" s="270"/>
      <c r="AJ42" s="270" t="str">
        <f ca="1">IF(AND('Mapa final'!$H$52="Muy Baja",'Mapa final'!$L$52="Catastrófico"),CONCATENATE("R",'Mapa final'!$A$52),"")</f>
        <v/>
      </c>
      <c r="AK42" s="270"/>
      <c r="AL42" s="270" t="str">
        <f ca="1">IF(AND('Mapa final'!$H$58="Muy Baja",'Mapa final'!$L$58="Catastrófico"),CONCATENATE("R",'Mapa final'!$A$58),"")</f>
        <v/>
      </c>
      <c r="AM42" s="271"/>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row>
    <row r="43" spans="1:80" x14ac:dyDescent="0.25">
      <c r="A43" s="84"/>
      <c r="B43" s="300"/>
      <c r="C43" s="300"/>
      <c r="D43" s="301"/>
      <c r="E43" s="292"/>
      <c r="F43" s="293"/>
      <c r="G43" s="293"/>
      <c r="H43" s="293"/>
      <c r="I43" s="294"/>
      <c r="J43" s="251"/>
      <c r="K43" s="252"/>
      <c r="L43" s="252"/>
      <c r="M43" s="252"/>
      <c r="N43" s="252"/>
      <c r="O43" s="253"/>
      <c r="P43" s="251"/>
      <c r="Q43" s="252"/>
      <c r="R43" s="252"/>
      <c r="S43" s="252"/>
      <c r="T43" s="252"/>
      <c r="U43" s="253"/>
      <c r="V43" s="260"/>
      <c r="W43" s="261"/>
      <c r="X43" s="261"/>
      <c r="Y43" s="261"/>
      <c r="Z43" s="261"/>
      <c r="AA43" s="262"/>
      <c r="AB43" s="278"/>
      <c r="AC43" s="279"/>
      <c r="AD43" s="280"/>
      <c r="AE43" s="280"/>
      <c r="AF43" s="280"/>
      <c r="AG43" s="281"/>
      <c r="AH43" s="269"/>
      <c r="AI43" s="270"/>
      <c r="AJ43" s="270"/>
      <c r="AK43" s="270"/>
      <c r="AL43" s="270"/>
      <c r="AM43" s="271"/>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row>
    <row r="44" spans="1:80" x14ac:dyDescent="0.25">
      <c r="A44" s="84"/>
      <c r="B44" s="300"/>
      <c r="C44" s="300"/>
      <c r="D44" s="301"/>
      <c r="E44" s="292"/>
      <c r="F44" s="293"/>
      <c r="G44" s="293"/>
      <c r="H44" s="293"/>
      <c r="I44" s="294"/>
      <c r="J44" s="251" t="str">
        <f ca="1">IF(AND('Mapa final'!$H$64="Muy Baja",'Mapa final'!$L$64="Leve"),CONCATENATE("R",'Mapa final'!$A$64),"")</f>
        <v/>
      </c>
      <c r="K44" s="252"/>
      <c r="L44" s="252" t="str">
        <f>IF(AND('Mapa final'!$H$70="Muy Baja",'Mapa final'!$L$70="Leve"),CONCATENATE("R",'Mapa final'!$A$70),"")</f>
        <v/>
      </c>
      <c r="M44" s="252"/>
      <c r="N44" s="252" t="str">
        <f>IF(AND('Mapa final'!$H$76="Muy Baja",'Mapa final'!$L$76="Leve"),CONCATENATE("R",'Mapa final'!$A$76),"")</f>
        <v/>
      </c>
      <c r="O44" s="253"/>
      <c r="P44" s="251" t="str">
        <f ca="1">IF(AND('Mapa final'!$H$64="Muy Baja",'Mapa final'!$L$64="Menor"),CONCATENATE("R",'Mapa final'!$A$64),"")</f>
        <v/>
      </c>
      <c r="Q44" s="252"/>
      <c r="R44" s="252" t="str">
        <f>IF(AND('Mapa final'!$H$70="Muy Baja",'Mapa final'!$L$70="Menor"),CONCATENATE("R",'Mapa final'!$A$70),"")</f>
        <v/>
      </c>
      <c r="S44" s="252"/>
      <c r="T44" s="252" t="str">
        <f>IF(AND('Mapa final'!$H$76="Muy Baja",'Mapa final'!$L$76="Menor"),CONCATENATE("R",'Mapa final'!$A$76),"")</f>
        <v/>
      </c>
      <c r="U44" s="253"/>
      <c r="V44" s="260" t="str">
        <f ca="1">IF(AND('Mapa final'!$H$64="Muy Baja",'Mapa final'!$L$64="Moderado"),CONCATENATE("R",'Mapa final'!$A$64),"")</f>
        <v/>
      </c>
      <c r="W44" s="261"/>
      <c r="X44" s="261" t="str">
        <f>IF(AND('Mapa final'!$H$70="Muy Baja",'Mapa final'!$L$70="Moderado"),CONCATENATE("R",'Mapa final'!$A$70),"")</f>
        <v/>
      </c>
      <c r="Y44" s="261"/>
      <c r="Z44" s="261" t="str">
        <f>IF(AND('Mapa final'!$H$76="Muy Baja",'Mapa final'!$L$76="Moderado"),CONCATENATE("R",'Mapa final'!$A$76),"")</f>
        <v/>
      </c>
      <c r="AA44" s="262"/>
      <c r="AB44" s="278" t="str">
        <f ca="1">IF(AND('Mapa final'!$H$64="Muy Baja",'Mapa final'!$L$64="Mayor"),CONCATENATE("R",'Mapa final'!$A$64),"")</f>
        <v/>
      </c>
      <c r="AC44" s="279"/>
      <c r="AD44" s="280" t="str">
        <f>IF(AND('Mapa final'!$H$70="Muy Baja",'Mapa final'!$L$70="Mayor"),CONCATENATE("R",'Mapa final'!$A$70),"")</f>
        <v/>
      </c>
      <c r="AE44" s="280"/>
      <c r="AF44" s="280" t="str">
        <f>IF(AND('Mapa final'!$H$76="Muy Baja",'Mapa final'!$L$76="Mayor"),CONCATENATE("R",'Mapa final'!$A$76),"")</f>
        <v/>
      </c>
      <c r="AG44" s="281"/>
      <c r="AH44" s="269" t="str">
        <f ca="1">IF(AND('Mapa final'!$H$64="Muy Baja",'Mapa final'!$L$64="Catastrófico"),CONCATENATE("R",'Mapa final'!$A$64),"")</f>
        <v/>
      </c>
      <c r="AI44" s="270"/>
      <c r="AJ44" s="270" t="str">
        <f>IF(AND('Mapa final'!$H$70="Muy Baja",'Mapa final'!$L$70="Catastrófico"),CONCATENATE("R",'Mapa final'!$A$70),"")</f>
        <v/>
      </c>
      <c r="AK44" s="270"/>
      <c r="AL44" s="270" t="str">
        <f>IF(AND('Mapa final'!$H$76="Muy Baja",'Mapa final'!$L$76="Catastrófico"),CONCATENATE("R",'Mapa final'!$A$76),"")</f>
        <v/>
      </c>
      <c r="AM44" s="271"/>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row>
    <row r="45" spans="1:80" ht="15.75" thickBot="1" x14ac:dyDescent="0.3">
      <c r="A45" s="84"/>
      <c r="B45" s="300"/>
      <c r="C45" s="300"/>
      <c r="D45" s="301"/>
      <c r="E45" s="295"/>
      <c r="F45" s="296"/>
      <c r="G45" s="296"/>
      <c r="H45" s="296"/>
      <c r="I45" s="297"/>
      <c r="J45" s="254"/>
      <c r="K45" s="255"/>
      <c r="L45" s="255"/>
      <c r="M45" s="255"/>
      <c r="N45" s="255"/>
      <c r="O45" s="256"/>
      <c r="P45" s="254"/>
      <c r="Q45" s="255"/>
      <c r="R45" s="255"/>
      <c r="S45" s="255"/>
      <c r="T45" s="255"/>
      <c r="U45" s="256"/>
      <c r="V45" s="263"/>
      <c r="W45" s="264"/>
      <c r="X45" s="264"/>
      <c r="Y45" s="264"/>
      <c r="Z45" s="264"/>
      <c r="AA45" s="265"/>
      <c r="AB45" s="282"/>
      <c r="AC45" s="283"/>
      <c r="AD45" s="283"/>
      <c r="AE45" s="283"/>
      <c r="AF45" s="283"/>
      <c r="AG45" s="284"/>
      <c r="AH45" s="272"/>
      <c r="AI45" s="273"/>
      <c r="AJ45" s="273"/>
      <c r="AK45" s="273"/>
      <c r="AL45" s="273"/>
      <c r="AM45" s="27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row>
    <row r="46" spans="1:80" x14ac:dyDescent="0.25">
      <c r="A46" s="84"/>
      <c r="B46" s="84"/>
      <c r="C46" s="84"/>
      <c r="D46" s="84"/>
      <c r="E46" s="84"/>
      <c r="F46" s="84"/>
      <c r="G46" s="84"/>
      <c r="H46" s="84"/>
      <c r="I46" s="84"/>
      <c r="J46" s="289" t="s">
        <v>111</v>
      </c>
      <c r="K46" s="290"/>
      <c r="L46" s="290"/>
      <c r="M46" s="290"/>
      <c r="N46" s="290"/>
      <c r="O46" s="291"/>
      <c r="P46" s="289" t="s">
        <v>110</v>
      </c>
      <c r="Q46" s="290"/>
      <c r="R46" s="290"/>
      <c r="S46" s="290"/>
      <c r="T46" s="290"/>
      <c r="U46" s="291"/>
      <c r="V46" s="289" t="s">
        <v>109</v>
      </c>
      <c r="W46" s="290"/>
      <c r="X46" s="290"/>
      <c r="Y46" s="290"/>
      <c r="Z46" s="290"/>
      <c r="AA46" s="291"/>
      <c r="AB46" s="289" t="s">
        <v>108</v>
      </c>
      <c r="AC46" s="299"/>
      <c r="AD46" s="290"/>
      <c r="AE46" s="290"/>
      <c r="AF46" s="290"/>
      <c r="AG46" s="291"/>
      <c r="AH46" s="289" t="s">
        <v>107</v>
      </c>
      <c r="AI46" s="290"/>
      <c r="AJ46" s="290"/>
      <c r="AK46" s="290"/>
      <c r="AL46" s="290"/>
      <c r="AM46" s="291"/>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x14ac:dyDescent="0.25">
      <c r="A47" s="84"/>
      <c r="B47" s="84"/>
      <c r="C47" s="84"/>
      <c r="D47" s="84"/>
      <c r="E47" s="84"/>
      <c r="F47" s="84"/>
      <c r="G47" s="84"/>
      <c r="H47" s="84"/>
      <c r="I47" s="84"/>
      <c r="J47" s="292"/>
      <c r="K47" s="293"/>
      <c r="L47" s="293"/>
      <c r="M47" s="293"/>
      <c r="N47" s="293"/>
      <c r="O47" s="294"/>
      <c r="P47" s="292"/>
      <c r="Q47" s="293"/>
      <c r="R47" s="293"/>
      <c r="S47" s="293"/>
      <c r="T47" s="293"/>
      <c r="U47" s="294"/>
      <c r="V47" s="292"/>
      <c r="W47" s="293"/>
      <c r="X47" s="293"/>
      <c r="Y47" s="293"/>
      <c r="Z47" s="293"/>
      <c r="AA47" s="294"/>
      <c r="AB47" s="292"/>
      <c r="AC47" s="293"/>
      <c r="AD47" s="293"/>
      <c r="AE47" s="293"/>
      <c r="AF47" s="293"/>
      <c r="AG47" s="294"/>
      <c r="AH47" s="292"/>
      <c r="AI47" s="293"/>
      <c r="AJ47" s="293"/>
      <c r="AK47" s="293"/>
      <c r="AL47" s="293"/>
      <c r="AM47" s="294"/>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x14ac:dyDescent="0.25">
      <c r="A48" s="84"/>
      <c r="B48" s="84"/>
      <c r="C48" s="84"/>
      <c r="D48" s="84"/>
      <c r="E48" s="84"/>
      <c r="F48" s="84"/>
      <c r="G48" s="84"/>
      <c r="H48" s="84"/>
      <c r="I48" s="84"/>
      <c r="J48" s="292"/>
      <c r="K48" s="293"/>
      <c r="L48" s="293"/>
      <c r="M48" s="293"/>
      <c r="N48" s="293"/>
      <c r="O48" s="294"/>
      <c r="P48" s="292"/>
      <c r="Q48" s="293"/>
      <c r="R48" s="293"/>
      <c r="S48" s="293"/>
      <c r="T48" s="293"/>
      <c r="U48" s="294"/>
      <c r="V48" s="292"/>
      <c r="W48" s="293"/>
      <c r="X48" s="293"/>
      <c r="Y48" s="293"/>
      <c r="Z48" s="293"/>
      <c r="AA48" s="294"/>
      <c r="AB48" s="292"/>
      <c r="AC48" s="293"/>
      <c r="AD48" s="293"/>
      <c r="AE48" s="293"/>
      <c r="AF48" s="293"/>
      <c r="AG48" s="294"/>
      <c r="AH48" s="292"/>
      <c r="AI48" s="293"/>
      <c r="AJ48" s="293"/>
      <c r="AK48" s="293"/>
      <c r="AL48" s="293"/>
      <c r="AM48" s="294"/>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x14ac:dyDescent="0.25">
      <c r="A49" s="84"/>
      <c r="B49" s="84"/>
      <c r="C49" s="84"/>
      <c r="D49" s="84"/>
      <c r="E49" s="84"/>
      <c r="F49" s="84"/>
      <c r="G49" s="84"/>
      <c r="H49" s="84"/>
      <c r="I49" s="84"/>
      <c r="J49" s="292"/>
      <c r="K49" s="293"/>
      <c r="L49" s="293"/>
      <c r="M49" s="293"/>
      <c r="N49" s="293"/>
      <c r="O49" s="294"/>
      <c r="P49" s="292"/>
      <c r="Q49" s="293"/>
      <c r="R49" s="293"/>
      <c r="S49" s="293"/>
      <c r="T49" s="293"/>
      <c r="U49" s="294"/>
      <c r="V49" s="292"/>
      <c r="W49" s="293"/>
      <c r="X49" s="293"/>
      <c r="Y49" s="293"/>
      <c r="Z49" s="293"/>
      <c r="AA49" s="294"/>
      <c r="AB49" s="292"/>
      <c r="AC49" s="293"/>
      <c r="AD49" s="293"/>
      <c r="AE49" s="293"/>
      <c r="AF49" s="293"/>
      <c r="AG49" s="294"/>
      <c r="AH49" s="292"/>
      <c r="AI49" s="293"/>
      <c r="AJ49" s="293"/>
      <c r="AK49" s="293"/>
      <c r="AL49" s="293"/>
      <c r="AM49" s="294"/>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x14ac:dyDescent="0.25">
      <c r="A50" s="84"/>
      <c r="B50" s="84"/>
      <c r="C50" s="84"/>
      <c r="D50" s="84"/>
      <c r="E50" s="84"/>
      <c r="F50" s="84"/>
      <c r="G50" s="84"/>
      <c r="H50" s="84"/>
      <c r="I50" s="84"/>
      <c r="J50" s="292"/>
      <c r="K50" s="293"/>
      <c r="L50" s="293"/>
      <c r="M50" s="293"/>
      <c r="N50" s="293"/>
      <c r="O50" s="294"/>
      <c r="P50" s="292"/>
      <c r="Q50" s="293"/>
      <c r="R50" s="293"/>
      <c r="S50" s="293"/>
      <c r="T50" s="293"/>
      <c r="U50" s="294"/>
      <c r="V50" s="292"/>
      <c r="W50" s="293"/>
      <c r="X50" s="293"/>
      <c r="Y50" s="293"/>
      <c r="Z50" s="293"/>
      <c r="AA50" s="294"/>
      <c r="AB50" s="292"/>
      <c r="AC50" s="293"/>
      <c r="AD50" s="293"/>
      <c r="AE50" s="293"/>
      <c r="AF50" s="293"/>
      <c r="AG50" s="294"/>
      <c r="AH50" s="292"/>
      <c r="AI50" s="293"/>
      <c r="AJ50" s="293"/>
      <c r="AK50" s="293"/>
      <c r="AL50" s="293"/>
      <c r="AM50" s="294"/>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75" thickBot="1" x14ac:dyDescent="0.3">
      <c r="A51" s="84"/>
      <c r="B51" s="84"/>
      <c r="C51" s="84"/>
      <c r="D51" s="84"/>
      <c r="E51" s="84"/>
      <c r="F51" s="84"/>
      <c r="G51" s="84"/>
      <c r="H51" s="84"/>
      <c r="I51" s="84"/>
      <c r="J51" s="295"/>
      <c r="K51" s="296"/>
      <c r="L51" s="296"/>
      <c r="M51" s="296"/>
      <c r="N51" s="296"/>
      <c r="O51" s="297"/>
      <c r="P51" s="295"/>
      <c r="Q51" s="296"/>
      <c r="R51" s="296"/>
      <c r="S51" s="296"/>
      <c r="T51" s="296"/>
      <c r="U51" s="297"/>
      <c r="V51" s="295"/>
      <c r="W51" s="296"/>
      <c r="X51" s="296"/>
      <c r="Y51" s="296"/>
      <c r="Z51" s="296"/>
      <c r="AA51" s="297"/>
      <c r="AB51" s="295"/>
      <c r="AC51" s="296"/>
      <c r="AD51" s="296"/>
      <c r="AE51" s="296"/>
      <c r="AF51" s="296"/>
      <c r="AG51" s="297"/>
      <c r="AH51" s="295"/>
      <c r="AI51" s="296"/>
      <c r="AJ51" s="296"/>
      <c r="AK51" s="296"/>
      <c r="AL51" s="296"/>
      <c r="AM51" s="297"/>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x14ac:dyDescent="0.25">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x14ac:dyDescent="0.25">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x14ac:dyDescent="0.25">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row>
    <row r="63" spans="1:80" x14ac:dyDescent="0.25">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row>
    <row r="64" spans="1:80" x14ac:dyDescent="0.25">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row>
    <row r="65" spans="1:8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row>
    <row r="66" spans="1:8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row>
    <row r="67" spans="1:8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row>
    <row r="68" spans="1:8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row>
    <row r="69" spans="1:8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row>
    <row r="70" spans="1:8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row>
    <row r="71" spans="1:8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row>
    <row r="72" spans="1:8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row>
    <row r="73" spans="1:8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row>
    <row r="74" spans="1:8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row>
    <row r="75" spans="1:8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row>
    <row r="76" spans="1:8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row>
    <row r="77" spans="1:8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row>
    <row r="78" spans="1:8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row>
    <row r="79" spans="1:8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row>
    <row r="80" spans="1:8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row>
    <row r="81" spans="1:63"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row>
    <row r="82" spans="1:63"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row>
    <row r="83" spans="1:63"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row>
    <row r="84" spans="1:63"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row>
    <row r="85" spans="1:63"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row>
    <row r="86" spans="1:63"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row>
    <row r="87" spans="1:63"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row>
    <row r="88" spans="1:63"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row>
    <row r="89" spans="1:63"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row>
    <row r="90" spans="1:63"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row>
    <row r="91" spans="1:63"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row>
    <row r="92" spans="1:63"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row>
    <row r="93" spans="1:63"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row>
    <row r="94" spans="1:63"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row>
    <row r="95" spans="1:63"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row>
    <row r="96" spans="1:63"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row>
    <row r="97" spans="1:63"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row>
    <row r="98" spans="1:63"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row>
    <row r="99" spans="1:63"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row>
    <row r="100" spans="1:63"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row>
    <row r="101" spans="1:63"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row>
    <row r="102" spans="1:63"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row>
    <row r="103" spans="1:63"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row>
    <row r="104" spans="1:63"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row>
    <row r="105" spans="1:63"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c r="BI105" s="84"/>
      <c r="BJ105" s="84"/>
      <c r="BK105" s="84"/>
    </row>
    <row r="106" spans="1:63"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row>
    <row r="107" spans="1:63"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row>
    <row r="108" spans="1:63"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row>
    <row r="109" spans="1:63"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row>
    <row r="110" spans="1:63"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c r="BI110" s="84"/>
      <c r="BJ110" s="84"/>
      <c r="BK110" s="84"/>
    </row>
    <row r="111" spans="1:63"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row>
    <row r="112" spans="1:63"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row>
    <row r="113" spans="1:63"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row>
    <row r="114" spans="1:63"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c r="BI114" s="84"/>
      <c r="BJ114" s="84"/>
      <c r="BK114" s="84"/>
    </row>
    <row r="115" spans="1:63"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84"/>
      <c r="BK115" s="84"/>
    </row>
    <row r="116" spans="1:63"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row>
    <row r="117" spans="1:63"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84"/>
      <c r="BK117" s="84"/>
    </row>
    <row r="118" spans="1:63"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row>
    <row r="119" spans="1:63"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row>
    <row r="120" spans="1:63"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row>
    <row r="121" spans="1:63"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c r="BI121" s="84"/>
      <c r="BJ121" s="84"/>
      <c r="BK121" s="84"/>
    </row>
    <row r="122" spans="1:63" x14ac:dyDescent="0.25">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c r="BI122" s="84"/>
      <c r="BJ122" s="84"/>
      <c r="BK122" s="84"/>
    </row>
    <row r="123" spans="1:63" x14ac:dyDescent="0.25">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c r="BI123" s="84"/>
      <c r="BJ123" s="84"/>
      <c r="BK123" s="84"/>
    </row>
    <row r="124" spans="1:63" x14ac:dyDescent="0.25">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c r="BI124" s="84"/>
      <c r="BJ124" s="84"/>
      <c r="BK124" s="84"/>
    </row>
    <row r="125" spans="1:63" x14ac:dyDescent="0.25">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row>
    <row r="126" spans="1:63" x14ac:dyDescent="0.25">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row>
    <row r="127" spans="1:63" x14ac:dyDescent="0.25">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row>
    <row r="128" spans="1:63" x14ac:dyDescent="0.25">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c r="BI128" s="84"/>
      <c r="BJ128" s="84"/>
      <c r="BK128" s="84"/>
    </row>
    <row r="129" spans="2:63" x14ac:dyDescent="0.25">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c r="BI129" s="84"/>
      <c r="BJ129" s="84"/>
      <c r="BK129" s="84"/>
    </row>
    <row r="130" spans="2:63" x14ac:dyDescent="0.25">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row>
    <row r="131" spans="2:63" x14ac:dyDescent="0.25">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84"/>
      <c r="BK131" s="84"/>
    </row>
    <row r="132" spans="2:63" x14ac:dyDescent="0.25">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row>
    <row r="133" spans="2:63" x14ac:dyDescent="0.25">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row>
    <row r="134" spans="2:63" x14ac:dyDescent="0.25">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row>
    <row r="135" spans="2:63" x14ac:dyDescent="0.25">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row>
    <row r="136" spans="2:63" x14ac:dyDescent="0.25">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row>
    <row r="137" spans="2:63" x14ac:dyDescent="0.25">
      <c r="B137" s="84"/>
      <c r="C137" s="84"/>
      <c r="D137" s="84"/>
      <c r="E137" s="84"/>
      <c r="F137" s="84"/>
      <c r="G137" s="84"/>
      <c r="H137" s="84"/>
      <c r="I137" s="84"/>
    </row>
    <row r="138" spans="2:63" x14ac:dyDescent="0.25">
      <c r="B138" s="84"/>
      <c r="C138" s="84"/>
      <c r="D138" s="84"/>
      <c r="E138" s="84"/>
      <c r="F138" s="84"/>
      <c r="G138" s="84"/>
      <c r="H138" s="84"/>
      <c r="I138" s="84"/>
    </row>
    <row r="139" spans="2:63" x14ac:dyDescent="0.25">
      <c r="B139" s="84"/>
      <c r="C139" s="84"/>
      <c r="D139" s="84"/>
      <c r="E139" s="84"/>
      <c r="F139" s="84"/>
      <c r="G139" s="84"/>
      <c r="H139" s="84"/>
      <c r="I139" s="84"/>
    </row>
    <row r="140" spans="2:63" x14ac:dyDescent="0.25">
      <c r="B140" s="84"/>
      <c r="C140" s="84"/>
      <c r="D140" s="84"/>
      <c r="E140" s="84"/>
      <c r="F140" s="84"/>
      <c r="G140" s="84"/>
      <c r="H140" s="84"/>
      <c r="I140" s="84"/>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topLeftCell="A7" zoomScale="66" zoomScaleNormal="50" workbookViewId="0">
      <selection activeCell="W26" sqref="W2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row>
    <row r="2" spans="1:91" ht="18" customHeight="1" x14ac:dyDescent="0.25">
      <c r="A2" s="84"/>
      <c r="B2" s="368" t="s">
        <v>159</v>
      </c>
      <c r="C2" s="369"/>
      <c r="D2" s="369"/>
      <c r="E2" s="369"/>
      <c r="F2" s="369"/>
      <c r="G2" s="369"/>
      <c r="H2" s="369"/>
      <c r="I2" s="369"/>
      <c r="J2" s="288" t="s">
        <v>2</v>
      </c>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c r="AJ2" s="288"/>
      <c r="AK2" s="288"/>
      <c r="AL2" s="288"/>
      <c r="AM2" s="288"/>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row>
    <row r="3" spans="1:91" ht="18.75" customHeight="1" x14ac:dyDescent="0.25">
      <c r="A3" s="84"/>
      <c r="B3" s="369"/>
      <c r="C3" s="369"/>
      <c r="D3" s="369"/>
      <c r="E3" s="369"/>
      <c r="F3" s="369"/>
      <c r="G3" s="369"/>
      <c r="H3" s="369"/>
      <c r="I3" s="369"/>
      <c r="J3" s="288"/>
      <c r="K3" s="288"/>
      <c r="L3" s="288"/>
      <c r="M3" s="288"/>
      <c r="N3" s="288"/>
      <c r="O3" s="288"/>
      <c r="P3" s="288"/>
      <c r="Q3" s="288"/>
      <c r="R3" s="288"/>
      <c r="S3" s="288"/>
      <c r="T3" s="288"/>
      <c r="U3" s="288"/>
      <c r="V3" s="288"/>
      <c r="W3" s="288"/>
      <c r="X3" s="288"/>
      <c r="Y3" s="288"/>
      <c r="Z3" s="288"/>
      <c r="AA3" s="288"/>
      <c r="AB3" s="288"/>
      <c r="AC3" s="288"/>
      <c r="AD3" s="288"/>
      <c r="AE3" s="288"/>
      <c r="AF3" s="288"/>
      <c r="AG3" s="288"/>
      <c r="AH3" s="288"/>
      <c r="AI3" s="288"/>
      <c r="AJ3" s="288"/>
      <c r="AK3" s="288"/>
      <c r="AL3" s="288"/>
      <c r="AM3" s="288"/>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row>
    <row r="4" spans="1:91" ht="15" customHeight="1" x14ac:dyDescent="0.25">
      <c r="A4" s="84"/>
      <c r="B4" s="369"/>
      <c r="C4" s="369"/>
      <c r="D4" s="369"/>
      <c r="E4" s="369"/>
      <c r="F4" s="369"/>
      <c r="G4" s="369"/>
      <c r="H4" s="369"/>
      <c r="I4" s="369"/>
      <c r="J4" s="288"/>
      <c r="K4" s="288"/>
      <c r="L4" s="288"/>
      <c r="M4" s="288"/>
      <c r="N4" s="288"/>
      <c r="O4" s="288"/>
      <c r="P4" s="288"/>
      <c r="Q4" s="288"/>
      <c r="R4" s="288"/>
      <c r="S4" s="288"/>
      <c r="T4" s="288"/>
      <c r="U4" s="288"/>
      <c r="V4" s="288"/>
      <c r="W4" s="288"/>
      <c r="X4" s="288"/>
      <c r="Y4" s="288"/>
      <c r="Z4" s="288"/>
      <c r="AA4" s="288"/>
      <c r="AB4" s="288"/>
      <c r="AC4" s="288"/>
      <c r="AD4" s="288"/>
      <c r="AE4" s="288"/>
      <c r="AF4" s="288"/>
      <c r="AG4" s="288"/>
      <c r="AH4" s="288"/>
      <c r="AI4" s="288"/>
      <c r="AJ4" s="288"/>
      <c r="AK4" s="288"/>
      <c r="AL4" s="288"/>
      <c r="AM4" s="288"/>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row>
    <row r="5" spans="1:91"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row>
    <row r="6" spans="1:91" ht="15" customHeight="1" x14ac:dyDescent="0.25">
      <c r="A6" s="84"/>
      <c r="B6" s="300" t="s">
        <v>4</v>
      </c>
      <c r="C6" s="300"/>
      <c r="D6" s="301"/>
      <c r="E6" s="338" t="s">
        <v>115</v>
      </c>
      <c r="F6" s="339"/>
      <c r="G6" s="339"/>
      <c r="H6" s="339"/>
      <c r="I6" s="340"/>
      <c r="J6" s="46" t="str">
        <f ca="1">IF(AND('Mapa final'!$Y$10="Muy Alta",'Mapa final'!$AA$10="Leve"),CONCATENATE("R1C",'Mapa final'!$O$10),"")</f>
        <v/>
      </c>
      <c r="K6" s="47" t="str">
        <f ca="1">IF(AND('Mapa final'!$Y$11="Muy Alta",'Mapa final'!$AA$11="Leve"),CONCATENATE("R1C",'Mapa final'!$O$11),"")</f>
        <v/>
      </c>
      <c r="L6" s="47" t="str">
        <f ca="1">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 ca="1">IF(AND('Mapa final'!$Y$11="Muy Alta",'Mapa final'!$AA$11="Menor"),CONCATENATE("R1C",'Mapa final'!$O$11),"")</f>
        <v/>
      </c>
      <c r="R6" s="47" t="str">
        <f ca="1">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 ca="1">IF(AND('Mapa final'!$Y$11="Muy Alta",'Mapa final'!$AA$11="Moderado"),CONCATENATE("R1C",'Mapa final'!$O$11),"")</f>
        <v/>
      </c>
      <c r="X6" s="47" t="str">
        <f ca="1">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 ca="1">IF(AND('Mapa final'!$Y$11="Muy Alta",'Mapa final'!$AA$11="Mayor"),CONCATENATE("R1C",'Mapa final'!$O$11),"")</f>
        <v/>
      </c>
      <c r="AD6" s="47" t="str">
        <f ca="1">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 ca="1">IF(AND('Mapa final'!$Y$11="Muy Alta",'Mapa final'!$AA$11="Catastrófico"),CONCATENATE("R1C",'Mapa final'!$O$11),"")</f>
        <v/>
      </c>
      <c r="AJ6" s="50" t="str">
        <f ca="1">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4"/>
      <c r="AO6" s="359" t="s">
        <v>78</v>
      </c>
      <c r="AP6" s="360"/>
      <c r="AQ6" s="360"/>
      <c r="AR6" s="360"/>
      <c r="AS6" s="360"/>
      <c r="AT6" s="361"/>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row>
    <row r="7" spans="1:91" ht="15" customHeight="1" x14ac:dyDescent="0.25">
      <c r="A7" s="84"/>
      <c r="B7" s="300"/>
      <c r="C7" s="300"/>
      <c r="D7" s="301"/>
      <c r="E7" s="341"/>
      <c r="F7" s="342"/>
      <c r="G7" s="342"/>
      <c r="H7" s="342"/>
      <c r="I7" s="343"/>
      <c r="J7" s="52" t="str">
        <f ca="1">IF(AND('Mapa final'!$Y$16="Muy Alta",'Mapa final'!$AA$16="Leve"),CONCATENATE("R2C",'Mapa final'!$O$16),"")</f>
        <v/>
      </c>
      <c r="K7" s="53" t="str">
        <f ca="1">IF(AND('Mapa final'!$Y$17="Muy Alta",'Mapa final'!$AA$17="Leve"),CONCATENATE("R2C",'Mapa final'!$O$17),"")</f>
        <v/>
      </c>
      <c r="L7" s="53" t="str">
        <f ca="1">IF(AND('Mapa final'!$Y$18="Muy Alta",'Mapa final'!$AA$18="Leve"),CONCATENATE("R2C",'Mapa final'!$O$18),"")</f>
        <v/>
      </c>
      <c r="M7" s="53" t="str">
        <f ca="1">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 ca="1">IF(AND('Mapa final'!$Y$17="Muy Alta",'Mapa final'!$AA$17="Menor"),CONCATENATE("R2C",'Mapa final'!$O$17),"")</f>
        <v/>
      </c>
      <c r="R7" s="53" t="str">
        <f ca="1">IF(AND('Mapa final'!$Y$18="Muy Alta",'Mapa final'!$AA$18="Menor"),CONCATENATE("R2C",'Mapa final'!$O$18),"")</f>
        <v/>
      </c>
      <c r="S7" s="53" t="str">
        <f ca="1">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 ca="1">IF(AND('Mapa final'!$Y$17="Muy Alta",'Mapa final'!$AA$17="Moderado"),CONCATENATE("R2C",'Mapa final'!$O$17),"")</f>
        <v/>
      </c>
      <c r="X7" s="53" t="str">
        <f ca="1">IF(AND('Mapa final'!$Y$18="Muy Alta",'Mapa final'!$AA$18="Moderado"),CONCATENATE("R2C",'Mapa final'!$O$18),"")</f>
        <v/>
      </c>
      <c r="Y7" s="53" t="str">
        <f ca="1">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 ca="1">IF(AND('Mapa final'!$Y$17="Muy Alta",'Mapa final'!$AA$17="Mayor"),CONCATENATE("R2C",'Mapa final'!$O$17),"")</f>
        <v/>
      </c>
      <c r="AD7" s="53" t="str">
        <f ca="1">IF(AND('Mapa final'!$Y$18="Muy Alta",'Mapa final'!$AA$18="Mayor"),CONCATENATE("R2C",'Mapa final'!$O$18),"")</f>
        <v/>
      </c>
      <c r="AE7" s="53" t="str">
        <f ca="1">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 ca="1">IF(AND('Mapa final'!$Y$17="Muy Alta",'Mapa final'!$AA$17="Catastrófico"),CONCATENATE("R2C",'Mapa final'!$O$17),"")</f>
        <v/>
      </c>
      <c r="AJ7" s="56" t="str">
        <f ca="1">IF(AND('Mapa final'!$Y$18="Muy Alta",'Mapa final'!$AA$18="Catastrófico"),CONCATENATE("R2C",'Mapa final'!$O$18),"")</f>
        <v/>
      </c>
      <c r="AK7" s="56" t="str">
        <f ca="1">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4"/>
      <c r="AO7" s="362"/>
      <c r="AP7" s="363"/>
      <c r="AQ7" s="363"/>
      <c r="AR7" s="363"/>
      <c r="AS7" s="363"/>
      <c r="AT7" s="36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row>
    <row r="8" spans="1:91" ht="15" customHeight="1" x14ac:dyDescent="0.25">
      <c r="A8" s="84"/>
      <c r="B8" s="300"/>
      <c r="C8" s="300"/>
      <c r="D8" s="301"/>
      <c r="E8" s="341"/>
      <c r="F8" s="342"/>
      <c r="G8" s="342"/>
      <c r="H8" s="342"/>
      <c r="I8" s="343"/>
      <c r="J8" s="52" t="str">
        <f ca="1">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 ca="1">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 ca="1">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 ca="1">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 ca="1">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4"/>
      <c r="AO8" s="362"/>
      <c r="AP8" s="363"/>
      <c r="AQ8" s="363"/>
      <c r="AR8" s="363"/>
      <c r="AS8" s="363"/>
      <c r="AT8" s="36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row>
    <row r="9" spans="1:91" ht="15" customHeight="1" x14ac:dyDescent="0.25">
      <c r="A9" s="84"/>
      <c r="B9" s="300"/>
      <c r="C9" s="300"/>
      <c r="D9" s="301"/>
      <c r="E9" s="341"/>
      <c r="F9" s="342"/>
      <c r="G9" s="342"/>
      <c r="H9" s="342"/>
      <c r="I9" s="343"/>
      <c r="J9" s="52" t="str">
        <f ca="1">IF(AND('Mapa final'!$Y$28="Muy Alta",'Mapa final'!$AA$28="Leve"),CONCATENATE("R4C",'Mapa final'!$O$28),"")</f>
        <v/>
      </c>
      <c r="K9" s="53" t="str">
        <f ca="1">IF(AND('Mapa final'!$Y$29="Muy Alta",'Mapa final'!$AA$29="Leve"),CONCATENATE("R4C",'Mapa final'!$O$29),"")</f>
        <v/>
      </c>
      <c r="L9" s="58" t="str">
        <f>IF(AND('Mapa final'!$Y$30="Muy Alta",'Mapa final'!$AA$30="Leve"),CONCATENATE("R4C",'Mapa final'!$O$30),"")</f>
        <v/>
      </c>
      <c r="M9" s="58" t="str">
        <f>IF(AND('Mapa final'!$Y$31="Muy Alta",'Mapa final'!$AA$31="Leve"),CONCATENATE("R4C",'Mapa final'!$O$31),"")</f>
        <v/>
      </c>
      <c r="N9" s="58" t="str">
        <f>IF(AND('Mapa final'!$Y$32="Muy Alta",'Mapa final'!$AA$32="Leve"),CONCATENATE("R4C",'Mapa final'!$O$32),"")</f>
        <v/>
      </c>
      <c r="O9" s="54" t="str">
        <f>IF(AND('Mapa final'!$Y$33="Muy Alta",'Mapa final'!$AA$33="Leve"),CONCATENATE("R4C",'Mapa final'!$O$33),"")</f>
        <v/>
      </c>
      <c r="P9" s="52" t="str">
        <f ca="1">IF(AND('Mapa final'!$Y$28="Muy Alta",'Mapa final'!$AA$28="Menor"),CONCATENATE("R4C",'Mapa final'!$O$28),"")</f>
        <v/>
      </c>
      <c r="Q9" s="53" t="str">
        <f ca="1">IF(AND('Mapa final'!$Y$29="Muy Alta",'Mapa final'!$AA$29="Menor"),CONCATENATE("R4C",'Mapa final'!$O$29),"")</f>
        <v/>
      </c>
      <c r="R9" s="58" t="str">
        <f>IF(AND('Mapa final'!$Y$30="Muy Alta",'Mapa final'!$AA$30="Menor"),CONCATENATE("R4C",'Mapa final'!$O$30),"")</f>
        <v/>
      </c>
      <c r="S9" s="58" t="str">
        <f>IF(AND('Mapa final'!$Y$31="Muy Alta",'Mapa final'!$AA$31="Menor"),CONCATENATE("R4C",'Mapa final'!$O$31),"")</f>
        <v/>
      </c>
      <c r="T9" s="58" t="str">
        <f>IF(AND('Mapa final'!$Y$32="Muy Alta",'Mapa final'!$AA$32="Menor"),CONCATENATE("R4C",'Mapa final'!$O$32),"")</f>
        <v/>
      </c>
      <c r="U9" s="54" t="str">
        <f>IF(AND('Mapa final'!$Y$33="Muy Alta",'Mapa final'!$AA$33="Menor"),CONCATENATE("R4C",'Mapa final'!$O$33),"")</f>
        <v/>
      </c>
      <c r="V9" s="52" t="str">
        <f ca="1">IF(AND('Mapa final'!$Y$28="Muy Alta",'Mapa final'!$AA$28="Moderado"),CONCATENATE("R4C",'Mapa final'!$O$28),"")</f>
        <v/>
      </c>
      <c r="W9" s="53" t="str">
        <f ca="1">IF(AND('Mapa final'!$Y$29="Muy Alta",'Mapa final'!$AA$29="Moderado"),CONCATENATE("R4C",'Mapa final'!$O$29),"")</f>
        <v/>
      </c>
      <c r="X9" s="58" t="str">
        <f>IF(AND('Mapa final'!$Y$30="Muy Alta",'Mapa final'!$AA$30="Moderado"),CONCATENATE("R4C",'Mapa final'!$O$30),"")</f>
        <v/>
      </c>
      <c r="Y9" s="58" t="str">
        <f>IF(AND('Mapa final'!$Y$31="Muy Alta",'Mapa final'!$AA$31="Moderado"),CONCATENATE("R4C",'Mapa final'!$O$31),"")</f>
        <v/>
      </c>
      <c r="Z9" s="58" t="str">
        <f>IF(AND('Mapa final'!$Y$32="Muy Alta",'Mapa final'!$AA$32="Moderado"),CONCATENATE("R4C",'Mapa final'!$O$32),"")</f>
        <v/>
      </c>
      <c r="AA9" s="54" t="str">
        <f>IF(AND('Mapa final'!$Y$33="Muy Alta",'Mapa final'!$AA$33="Moderado"),CONCATENATE("R4C",'Mapa final'!$O$33),"")</f>
        <v/>
      </c>
      <c r="AB9" s="52" t="str">
        <f ca="1">IF(AND('Mapa final'!$Y$28="Muy Alta",'Mapa final'!$AA$28="Mayor"),CONCATENATE("R4C",'Mapa final'!$O$28),"")</f>
        <v/>
      </c>
      <c r="AC9" s="53" t="str">
        <f ca="1">IF(AND('Mapa final'!$Y$29="Muy Alta",'Mapa final'!$AA$29="Mayor"),CONCATENATE("R4C",'Mapa final'!$O$29),"")</f>
        <v/>
      </c>
      <c r="AD9" s="58" t="str">
        <f>IF(AND('Mapa final'!$Y$30="Muy Alta",'Mapa final'!$AA$30="Mayor"),CONCATENATE("R4C",'Mapa final'!$O$30),"")</f>
        <v/>
      </c>
      <c r="AE9" s="58" t="str">
        <f>IF(AND('Mapa final'!$Y$31="Muy Alta",'Mapa final'!$AA$31="Mayor"),CONCATENATE("R4C",'Mapa final'!$O$31),"")</f>
        <v/>
      </c>
      <c r="AF9" s="58" t="str">
        <f>IF(AND('Mapa final'!$Y$32="Muy Alta",'Mapa final'!$AA$32="Mayor"),CONCATENATE("R4C",'Mapa final'!$O$32),"")</f>
        <v/>
      </c>
      <c r="AG9" s="54" t="str">
        <f>IF(AND('Mapa final'!$Y$33="Muy Alta",'Mapa final'!$AA$33="Mayor"),CONCATENATE("R4C",'Mapa final'!$O$33),"")</f>
        <v/>
      </c>
      <c r="AH9" s="55" t="str">
        <f ca="1">IF(AND('Mapa final'!$Y$28="Muy Alta",'Mapa final'!$AA$28="Catastrófico"),CONCATENATE("R4C",'Mapa final'!$O$28),"")</f>
        <v/>
      </c>
      <c r="AI9" s="56" t="str">
        <f ca="1">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4"/>
      <c r="AO9" s="362"/>
      <c r="AP9" s="363"/>
      <c r="AQ9" s="363"/>
      <c r="AR9" s="363"/>
      <c r="AS9" s="363"/>
      <c r="AT9" s="36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row>
    <row r="10" spans="1:91" ht="15" customHeight="1" x14ac:dyDescent="0.25">
      <c r="A10" s="84"/>
      <c r="B10" s="300"/>
      <c r="C10" s="300"/>
      <c r="D10" s="301"/>
      <c r="E10" s="341"/>
      <c r="F10" s="342"/>
      <c r="G10" s="342"/>
      <c r="H10" s="342"/>
      <c r="I10" s="343"/>
      <c r="J10" s="52" t="str">
        <f ca="1">IF(AND('Mapa final'!$Y$34="Muy Alta",'Mapa final'!$AA$34="Leve"),CONCATENATE("R5C",'Mapa final'!$O$34),"")</f>
        <v/>
      </c>
      <c r="K10" s="53" t="str">
        <f>IF(AND('Mapa final'!$Y$35="Muy Alta",'Mapa final'!$AA$35="Leve"),CONCATENATE("R5C",'Mapa final'!$O$35),"")</f>
        <v/>
      </c>
      <c r="L10" s="58" t="str">
        <f>IF(AND('Mapa final'!$Y$36="Muy Alta",'Mapa final'!$AA$36="Leve"),CONCATENATE("R5C",'Mapa final'!$O$36),"")</f>
        <v/>
      </c>
      <c r="M10" s="58" t="str">
        <f>IF(AND('Mapa final'!$Y$37="Muy Alta",'Mapa final'!$AA$37="Leve"),CONCATENATE("R5C",'Mapa final'!$O$37),"")</f>
        <v/>
      </c>
      <c r="N10" s="58" t="str">
        <f>IF(AND('Mapa final'!$Y$38="Muy Alta",'Mapa final'!$AA$38="Leve"),CONCATENATE("R5C",'Mapa final'!$O$38),"")</f>
        <v/>
      </c>
      <c r="O10" s="54" t="str">
        <f>IF(AND('Mapa final'!$Y$39="Muy Alta",'Mapa final'!$AA$39="Leve"),CONCATENATE("R5C",'Mapa final'!$O$39),"")</f>
        <v/>
      </c>
      <c r="P10" s="52" t="str">
        <f ca="1">IF(AND('Mapa final'!$Y$34="Muy Alta",'Mapa final'!$AA$34="Menor"),CONCATENATE("R5C",'Mapa final'!$O$34),"")</f>
        <v/>
      </c>
      <c r="Q10" s="53" t="str">
        <f>IF(AND('Mapa final'!$Y$35="Muy Alta",'Mapa final'!$AA$35="Menor"),CONCATENATE("R5C",'Mapa final'!$O$35),"")</f>
        <v/>
      </c>
      <c r="R10" s="58" t="str">
        <f>IF(AND('Mapa final'!$Y$36="Muy Alta",'Mapa final'!$AA$36="Menor"),CONCATENATE("R5C",'Mapa final'!$O$36),"")</f>
        <v/>
      </c>
      <c r="S10" s="58" t="str">
        <f>IF(AND('Mapa final'!$Y$37="Muy Alta",'Mapa final'!$AA$37="Menor"),CONCATENATE("R5C",'Mapa final'!$O$37),"")</f>
        <v/>
      </c>
      <c r="T10" s="58" t="str">
        <f>IF(AND('Mapa final'!$Y$38="Muy Alta",'Mapa final'!$AA$38="Menor"),CONCATENATE("R5C",'Mapa final'!$O$38),"")</f>
        <v/>
      </c>
      <c r="U10" s="54" t="str">
        <f>IF(AND('Mapa final'!$Y$39="Muy Alta",'Mapa final'!$AA$39="Menor"),CONCATENATE("R5C",'Mapa final'!$O$39),"")</f>
        <v/>
      </c>
      <c r="V10" s="52" t="str">
        <f ca="1">IF(AND('Mapa final'!$Y$34="Muy Alta",'Mapa final'!$AA$34="Moderado"),CONCATENATE("R5C",'Mapa final'!$O$34),"")</f>
        <v/>
      </c>
      <c r="W10" s="53" t="str">
        <f>IF(AND('Mapa final'!$Y$35="Muy Alta",'Mapa final'!$AA$35="Moderado"),CONCATENATE("R5C",'Mapa final'!$O$35),"")</f>
        <v/>
      </c>
      <c r="X10" s="58" t="str">
        <f>IF(AND('Mapa final'!$Y$36="Muy Alta",'Mapa final'!$AA$36="Moderado"),CONCATENATE("R5C",'Mapa final'!$O$36),"")</f>
        <v/>
      </c>
      <c r="Y10" s="58" t="str">
        <f>IF(AND('Mapa final'!$Y$37="Muy Alta",'Mapa final'!$AA$37="Moderado"),CONCATENATE("R5C",'Mapa final'!$O$37),"")</f>
        <v/>
      </c>
      <c r="Z10" s="58" t="str">
        <f>IF(AND('Mapa final'!$Y$38="Muy Alta",'Mapa final'!$AA$38="Moderado"),CONCATENATE("R5C",'Mapa final'!$O$38),"")</f>
        <v/>
      </c>
      <c r="AA10" s="54" t="str">
        <f>IF(AND('Mapa final'!$Y$39="Muy Alta",'Mapa final'!$AA$39="Moderado"),CONCATENATE("R5C",'Mapa final'!$O$39),"")</f>
        <v/>
      </c>
      <c r="AB10" s="52" t="str">
        <f ca="1">IF(AND('Mapa final'!$Y$34="Muy Alta",'Mapa final'!$AA$34="Mayor"),CONCATENATE("R5C",'Mapa final'!$O$34),"")</f>
        <v/>
      </c>
      <c r="AC10" s="53" t="str">
        <f>IF(AND('Mapa final'!$Y$35="Muy Alta",'Mapa final'!$AA$35="Mayor"),CONCATENATE("R5C",'Mapa final'!$O$35),"")</f>
        <v/>
      </c>
      <c r="AD10" s="58" t="str">
        <f>IF(AND('Mapa final'!$Y$36="Muy Alta",'Mapa final'!$AA$36="Mayor"),CONCATENATE("R5C",'Mapa final'!$O$36),"")</f>
        <v/>
      </c>
      <c r="AE10" s="58" t="str">
        <f>IF(AND('Mapa final'!$Y$37="Muy Alta",'Mapa final'!$AA$37="Mayor"),CONCATENATE("R5C",'Mapa final'!$O$37),"")</f>
        <v/>
      </c>
      <c r="AF10" s="58" t="str">
        <f>IF(AND('Mapa final'!$Y$38="Muy Alta",'Mapa final'!$AA$38="Mayor"),CONCATENATE("R5C",'Mapa final'!$O$38),"")</f>
        <v/>
      </c>
      <c r="AG10" s="54" t="str">
        <f>IF(AND('Mapa final'!$Y$39="Muy Alta",'Mapa final'!$AA$39="Mayor"),CONCATENATE("R5C",'Mapa final'!$O$39),"")</f>
        <v/>
      </c>
      <c r="AH10" s="55" t="str">
        <f ca="1">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4"/>
      <c r="AO10" s="362"/>
      <c r="AP10" s="363"/>
      <c r="AQ10" s="363"/>
      <c r="AR10" s="363"/>
      <c r="AS10" s="363"/>
      <c r="AT10" s="364"/>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row>
    <row r="11" spans="1:91" ht="15" customHeight="1" x14ac:dyDescent="0.25">
      <c r="A11" s="84"/>
      <c r="B11" s="300"/>
      <c r="C11" s="300"/>
      <c r="D11" s="301"/>
      <c r="E11" s="341"/>
      <c r="F11" s="342"/>
      <c r="G11" s="342"/>
      <c r="H11" s="342"/>
      <c r="I11" s="343"/>
      <c r="J11" s="52" t="str">
        <f>IF(AND('Mapa final'!$Y$40="Muy Alta",'Mapa final'!$AA$40="Leve"),CONCATENATE("R6C",'Mapa final'!$O$40),"")</f>
        <v/>
      </c>
      <c r="K11" s="53" t="str">
        <f>IF(AND('Mapa final'!$Y$41="Muy Alta",'Mapa final'!$AA$41="Leve"),CONCATENATE("R6C",'Mapa final'!$O$41),"")</f>
        <v/>
      </c>
      <c r="L11" s="58" t="str">
        <f>IF(AND('Mapa final'!$Y$42="Muy Alta",'Mapa final'!$AA$42="Leve"),CONCATENATE("R6C",'Mapa final'!$O$42),"")</f>
        <v/>
      </c>
      <c r="M11" s="58" t="str">
        <f>IF(AND('Mapa final'!$Y$43="Muy Alta",'Mapa final'!$AA$43="Leve"),CONCATENATE("R6C",'Mapa final'!$O$43),"")</f>
        <v/>
      </c>
      <c r="N11" s="58"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8" t="str">
        <f>IF(AND('Mapa final'!$Y$42="Muy Alta",'Mapa final'!$AA$42="Menor"),CONCATENATE("R6C",'Mapa final'!$O$42),"")</f>
        <v/>
      </c>
      <c r="S11" s="58" t="str">
        <f>IF(AND('Mapa final'!$Y$43="Muy Alta",'Mapa final'!$AA$43="Menor"),CONCATENATE("R6C",'Mapa final'!$O$43),"")</f>
        <v/>
      </c>
      <c r="T11" s="58"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8" t="str">
        <f>IF(AND('Mapa final'!$Y$42="Muy Alta",'Mapa final'!$AA$42="Moderado"),CONCATENATE("R6C",'Mapa final'!$O$42),"")</f>
        <v/>
      </c>
      <c r="Y11" s="58" t="str">
        <f>IF(AND('Mapa final'!$Y$43="Muy Alta",'Mapa final'!$AA$43="Moderado"),CONCATENATE("R6C",'Mapa final'!$O$43),"")</f>
        <v/>
      </c>
      <c r="Z11" s="58"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8" t="str">
        <f>IF(AND('Mapa final'!$Y$42="Muy Alta",'Mapa final'!$AA$42="Mayor"),CONCATENATE("R6C",'Mapa final'!$O$42),"")</f>
        <v/>
      </c>
      <c r="AE11" s="58" t="str">
        <f>IF(AND('Mapa final'!$Y$43="Muy Alta",'Mapa final'!$AA$43="Mayor"),CONCATENATE("R6C",'Mapa final'!$O$43),"")</f>
        <v/>
      </c>
      <c r="AF11" s="58"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4"/>
      <c r="AO11" s="362"/>
      <c r="AP11" s="363"/>
      <c r="AQ11" s="363"/>
      <c r="AR11" s="363"/>
      <c r="AS11" s="363"/>
      <c r="AT11" s="364"/>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row>
    <row r="12" spans="1:91" ht="15" customHeight="1" x14ac:dyDescent="0.25">
      <c r="A12" s="84"/>
      <c r="B12" s="300"/>
      <c r="C12" s="300"/>
      <c r="D12" s="301"/>
      <c r="E12" s="341"/>
      <c r="F12" s="342"/>
      <c r="G12" s="342"/>
      <c r="H12" s="342"/>
      <c r="I12" s="343"/>
      <c r="J12" s="52" t="str">
        <f>IF(AND('Mapa final'!$Y$46="Muy Alta",'Mapa final'!$AA$46="Leve"),CONCATENATE("R7C",'Mapa final'!$O$46),"")</f>
        <v/>
      </c>
      <c r="K12" s="53" t="str">
        <f>IF(AND('Mapa final'!$Y$47="Muy Alta",'Mapa final'!$AA$47="Leve"),CONCATENATE("R7C",'Mapa final'!$O$47),"")</f>
        <v/>
      </c>
      <c r="L12" s="58" t="str">
        <f>IF(AND('Mapa final'!$Y$48="Muy Alta",'Mapa final'!$AA$48="Leve"),CONCATENATE("R7C",'Mapa final'!$O$48),"")</f>
        <v/>
      </c>
      <c r="M12" s="58" t="str">
        <f>IF(AND('Mapa final'!$Y$49="Muy Alta",'Mapa final'!$AA$49="Leve"),CONCATENATE("R7C",'Mapa final'!$O$49),"")</f>
        <v/>
      </c>
      <c r="N12" s="58"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8" t="str">
        <f>IF(AND('Mapa final'!$Y$48="Muy Alta",'Mapa final'!$AA$48="Menor"),CONCATENATE("R7C",'Mapa final'!$O$48),"")</f>
        <v/>
      </c>
      <c r="S12" s="58" t="str">
        <f>IF(AND('Mapa final'!$Y$49="Muy Alta",'Mapa final'!$AA$49="Menor"),CONCATENATE("R7C",'Mapa final'!$O$49),"")</f>
        <v/>
      </c>
      <c r="T12" s="58"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8" t="str">
        <f>IF(AND('Mapa final'!$Y$48="Muy Alta",'Mapa final'!$AA$48="Moderado"),CONCATENATE("R7C",'Mapa final'!$O$48),"")</f>
        <v/>
      </c>
      <c r="Y12" s="58" t="str">
        <f>IF(AND('Mapa final'!$Y$49="Muy Alta",'Mapa final'!$AA$49="Moderado"),CONCATENATE("R7C",'Mapa final'!$O$49),"")</f>
        <v/>
      </c>
      <c r="Z12" s="58"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8" t="str">
        <f>IF(AND('Mapa final'!$Y$48="Muy Alta",'Mapa final'!$AA$48="Mayor"),CONCATENATE("R7C",'Mapa final'!$O$48),"")</f>
        <v/>
      </c>
      <c r="AE12" s="58" t="str">
        <f>IF(AND('Mapa final'!$Y$49="Muy Alta",'Mapa final'!$AA$49="Mayor"),CONCATENATE("R7C",'Mapa final'!$O$49),"")</f>
        <v/>
      </c>
      <c r="AF12" s="58"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4"/>
      <c r="AO12" s="362"/>
      <c r="AP12" s="363"/>
      <c r="AQ12" s="363"/>
      <c r="AR12" s="363"/>
      <c r="AS12" s="363"/>
      <c r="AT12" s="364"/>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row>
    <row r="13" spans="1:91" ht="15" customHeight="1" x14ac:dyDescent="0.25">
      <c r="A13" s="84"/>
      <c r="B13" s="300"/>
      <c r="C13" s="300"/>
      <c r="D13" s="301"/>
      <c r="E13" s="341"/>
      <c r="F13" s="342"/>
      <c r="G13" s="342"/>
      <c r="H13" s="342"/>
      <c r="I13" s="343"/>
      <c r="J13" s="52" t="str">
        <f>IF(AND('Mapa final'!$Y$52="Muy Alta",'Mapa final'!$AA$52="Leve"),CONCATENATE("R8C",'Mapa final'!$O$52),"")</f>
        <v/>
      </c>
      <c r="K13" s="53" t="str">
        <f>IF(AND('Mapa final'!$Y$53="Muy Alta",'Mapa final'!$AA$53="Leve"),CONCATENATE("R8C",'Mapa final'!$O$53),"")</f>
        <v/>
      </c>
      <c r="L13" s="58" t="str">
        <f>IF(AND('Mapa final'!$Y$54="Muy Alta",'Mapa final'!$AA$54="Leve"),CONCATENATE("R8C",'Mapa final'!$O$54),"")</f>
        <v/>
      </c>
      <c r="M13" s="58" t="str">
        <f>IF(AND('Mapa final'!$Y$55="Muy Alta",'Mapa final'!$AA$55="Leve"),CONCATENATE("R8C",'Mapa final'!$O$55),"")</f>
        <v/>
      </c>
      <c r="N13" s="58"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8" t="str">
        <f>IF(AND('Mapa final'!$Y$54="Muy Alta",'Mapa final'!$AA$54="Menor"),CONCATENATE("R8C",'Mapa final'!$O$54),"")</f>
        <v/>
      </c>
      <c r="S13" s="58" t="str">
        <f>IF(AND('Mapa final'!$Y$55="Muy Alta",'Mapa final'!$AA$55="Menor"),CONCATENATE("R8C",'Mapa final'!$O$55),"")</f>
        <v/>
      </c>
      <c r="T13" s="58"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8" t="str">
        <f>IF(AND('Mapa final'!$Y$54="Muy Alta",'Mapa final'!$AA$54="Moderado"),CONCATENATE("R8C",'Mapa final'!$O$54),"")</f>
        <v/>
      </c>
      <c r="Y13" s="58" t="str">
        <f>IF(AND('Mapa final'!$Y$55="Muy Alta",'Mapa final'!$AA$55="Moderado"),CONCATENATE("R8C",'Mapa final'!$O$55),"")</f>
        <v/>
      </c>
      <c r="Z13" s="58"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8" t="str">
        <f>IF(AND('Mapa final'!$Y$54="Muy Alta",'Mapa final'!$AA$54="Mayor"),CONCATENATE("R8C",'Mapa final'!$O$54),"")</f>
        <v/>
      </c>
      <c r="AE13" s="58" t="str">
        <f>IF(AND('Mapa final'!$Y$55="Muy Alta",'Mapa final'!$AA$55="Mayor"),CONCATENATE("R8C",'Mapa final'!$O$55),"")</f>
        <v/>
      </c>
      <c r="AF13" s="58"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4"/>
      <c r="AO13" s="362"/>
      <c r="AP13" s="363"/>
      <c r="AQ13" s="363"/>
      <c r="AR13" s="363"/>
      <c r="AS13" s="363"/>
      <c r="AT13" s="364"/>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row>
    <row r="14" spans="1:91" ht="15" customHeight="1" x14ac:dyDescent="0.25">
      <c r="A14" s="84"/>
      <c r="B14" s="300"/>
      <c r="C14" s="300"/>
      <c r="D14" s="301"/>
      <c r="E14" s="341"/>
      <c r="F14" s="342"/>
      <c r="G14" s="342"/>
      <c r="H14" s="342"/>
      <c r="I14" s="343"/>
      <c r="J14" s="52" t="str">
        <f>IF(AND('Mapa final'!$Y$58="Muy Alta",'Mapa final'!$AA$58="Leve"),CONCATENATE("R9C",'Mapa final'!$O$58),"")</f>
        <v/>
      </c>
      <c r="K14" s="53" t="str">
        <f>IF(AND('Mapa final'!$Y$59="Muy Alta",'Mapa final'!$AA$59="Leve"),CONCATENATE("R9C",'Mapa final'!$O$59),"")</f>
        <v/>
      </c>
      <c r="L14" s="58" t="str">
        <f>IF(AND('Mapa final'!$Y$60="Muy Alta",'Mapa final'!$AA$60="Leve"),CONCATENATE("R9C",'Mapa final'!$O$60),"")</f>
        <v/>
      </c>
      <c r="M14" s="58" t="str">
        <f>IF(AND('Mapa final'!$Y$61="Muy Alta",'Mapa final'!$AA$61="Leve"),CONCATENATE("R9C",'Mapa final'!$O$61),"")</f>
        <v/>
      </c>
      <c r="N14" s="58"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8" t="str">
        <f>IF(AND('Mapa final'!$Y$60="Muy Alta",'Mapa final'!$AA$60="Menor"),CONCATENATE("R9C",'Mapa final'!$O$60),"")</f>
        <v/>
      </c>
      <c r="S14" s="58" t="str">
        <f>IF(AND('Mapa final'!$Y$61="Muy Alta",'Mapa final'!$AA$61="Menor"),CONCATENATE("R9C",'Mapa final'!$O$61),"")</f>
        <v/>
      </c>
      <c r="T14" s="58"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8" t="str">
        <f>IF(AND('Mapa final'!$Y$60="Muy Alta",'Mapa final'!$AA$60="Moderado"),CONCATENATE("R9C",'Mapa final'!$O$60),"")</f>
        <v/>
      </c>
      <c r="Y14" s="58" t="str">
        <f>IF(AND('Mapa final'!$Y$61="Muy Alta",'Mapa final'!$AA$61="Moderado"),CONCATENATE("R9C",'Mapa final'!$O$61),"")</f>
        <v/>
      </c>
      <c r="Z14" s="58"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8" t="str">
        <f>IF(AND('Mapa final'!$Y$60="Muy Alta",'Mapa final'!$AA$60="Mayor"),CONCATENATE("R9C",'Mapa final'!$O$60),"")</f>
        <v/>
      </c>
      <c r="AE14" s="58" t="str">
        <f>IF(AND('Mapa final'!$Y$61="Muy Alta",'Mapa final'!$AA$61="Mayor"),CONCATENATE("R9C",'Mapa final'!$O$61),"")</f>
        <v/>
      </c>
      <c r="AF14" s="58"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4"/>
      <c r="AO14" s="362"/>
      <c r="AP14" s="363"/>
      <c r="AQ14" s="363"/>
      <c r="AR14" s="363"/>
      <c r="AS14" s="363"/>
      <c r="AT14" s="364"/>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row>
    <row r="15" spans="1:91" ht="15.75" customHeight="1" thickBot="1" x14ac:dyDescent="0.3">
      <c r="A15" s="84"/>
      <c r="B15" s="300"/>
      <c r="C15" s="300"/>
      <c r="D15" s="301"/>
      <c r="E15" s="344"/>
      <c r="F15" s="345"/>
      <c r="G15" s="345"/>
      <c r="H15" s="345"/>
      <c r="I15" s="346"/>
      <c r="J15" s="59" t="str">
        <f>IF(AND('Mapa final'!$Y$64="Muy Alta",'Mapa final'!$AA$64="Leve"),CONCATENATE("R10C",'Mapa final'!$O$64),"")</f>
        <v/>
      </c>
      <c r="K15" s="60" t="str">
        <f>IF(AND('Mapa final'!$Y$65="Muy Alta",'Mapa final'!$AA$65="Leve"),CONCATENATE("R10C",'Mapa final'!$O$65),"")</f>
        <v/>
      </c>
      <c r="L15" s="60" t="str">
        <f>IF(AND('Mapa final'!$Y$66="Muy Alta",'Mapa final'!$AA$66="Leve"),CONCATENATE("R10C",'Mapa final'!$O$66),"")</f>
        <v/>
      </c>
      <c r="M15" s="60" t="str">
        <f>IF(AND('Mapa final'!$Y$67="Muy Alta",'Mapa final'!$AA$67="Leve"),CONCATENATE("R10C",'Mapa final'!$O$67),"")</f>
        <v/>
      </c>
      <c r="N15" s="60" t="str">
        <f>IF(AND('Mapa final'!$Y$68="Muy Alta",'Mapa final'!$AA$68="Leve"),CONCATENATE("R10C",'Mapa final'!$O$68),"")</f>
        <v/>
      </c>
      <c r="O15" s="61"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9" t="str">
        <f>IF(AND('Mapa final'!$Y$64="Muy Alta",'Mapa final'!$AA$64="Moderado"),CONCATENATE("R10C",'Mapa final'!$O$64),"")</f>
        <v/>
      </c>
      <c r="W15" s="60" t="str">
        <f>IF(AND('Mapa final'!$Y$65="Muy Alta",'Mapa final'!$AA$65="Moderado"),CONCATENATE("R10C",'Mapa final'!$O$65),"")</f>
        <v/>
      </c>
      <c r="X15" s="60" t="str">
        <f>IF(AND('Mapa final'!$Y$66="Muy Alta",'Mapa final'!$AA$66="Moderado"),CONCATENATE("R10C",'Mapa final'!$O$66),"")</f>
        <v/>
      </c>
      <c r="Y15" s="60" t="str">
        <f>IF(AND('Mapa final'!$Y$67="Muy Alta",'Mapa final'!$AA$67="Moderado"),CONCATENATE("R10C",'Mapa final'!$O$67),"")</f>
        <v/>
      </c>
      <c r="Z15" s="60" t="str">
        <f>IF(AND('Mapa final'!$Y$68="Muy Alta",'Mapa final'!$AA$68="Moderado"),CONCATENATE("R10C",'Mapa final'!$O$68),"")</f>
        <v/>
      </c>
      <c r="AA15" s="61"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2" t="str">
        <f>IF(AND('Mapa final'!$Y$64="Muy Alta",'Mapa final'!$AA$64="Catastrófico"),CONCATENATE("R10C",'Mapa final'!$O$64),"")</f>
        <v/>
      </c>
      <c r="AI15" s="63" t="str">
        <f>IF(AND('Mapa final'!$Y$65="Muy Alta",'Mapa final'!$AA$65="Catastrófico"),CONCATENATE("R10C",'Mapa final'!$O$65),"")</f>
        <v/>
      </c>
      <c r="AJ15" s="63" t="str">
        <f>IF(AND('Mapa final'!$Y$66="Muy Alta",'Mapa final'!$AA$66="Catastrófico"),CONCATENATE("R10C",'Mapa final'!$O$66),"")</f>
        <v/>
      </c>
      <c r="AK15" s="63" t="str">
        <f>IF(AND('Mapa final'!$Y$67="Muy Alta",'Mapa final'!$AA$67="Catastrófico"),CONCATENATE("R10C",'Mapa final'!$O$67),"")</f>
        <v/>
      </c>
      <c r="AL15" s="63" t="str">
        <f>IF(AND('Mapa final'!$Y$68="Muy Alta",'Mapa final'!$AA$68="Catastrófico"),CONCATENATE("R10C",'Mapa final'!$O$68),"")</f>
        <v/>
      </c>
      <c r="AM15" s="64" t="str">
        <f>IF(AND('Mapa final'!$Y$69="Muy Alta",'Mapa final'!$AA$69="Catastrófico"),CONCATENATE("R10C",'Mapa final'!$O$69),"")</f>
        <v/>
      </c>
      <c r="AN15" s="84"/>
      <c r="AO15" s="365"/>
      <c r="AP15" s="366"/>
      <c r="AQ15" s="366"/>
      <c r="AR15" s="366"/>
      <c r="AS15" s="366"/>
      <c r="AT15" s="367"/>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row>
    <row r="16" spans="1:91" ht="15" customHeight="1" x14ac:dyDescent="0.25">
      <c r="A16" s="84"/>
      <c r="B16" s="300"/>
      <c r="C16" s="300"/>
      <c r="D16" s="301"/>
      <c r="E16" s="338" t="s">
        <v>114</v>
      </c>
      <c r="F16" s="339"/>
      <c r="G16" s="339"/>
      <c r="H16" s="339"/>
      <c r="I16" s="339"/>
      <c r="J16" s="65" t="str">
        <f ca="1">IF(AND('Mapa final'!$Y$10="Alta",'Mapa final'!$AA$10="Leve"),CONCATENATE("R1C",'Mapa final'!$O$10),"")</f>
        <v/>
      </c>
      <c r="K16" s="66" t="str">
        <f ca="1">IF(AND('Mapa final'!$Y$11="Alta",'Mapa final'!$AA$11="Leve"),CONCATENATE("R1C",'Mapa final'!$O$11),"")</f>
        <v/>
      </c>
      <c r="L16" s="66" t="str">
        <f ca="1">IF(AND('Mapa final'!$Y$12="Alta",'Mapa final'!$AA$12="Leve"),CONCATENATE("R1C",'Mapa final'!$O$12),"")</f>
        <v/>
      </c>
      <c r="M16" s="66" t="str">
        <f>IF(AND('Mapa final'!$Y$13="Alta",'Mapa final'!$AA$13="Leve"),CONCATENATE("R1C",'Mapa final'!$O$13),"")</f>
        <v/>
      </c>
      <c r="N16" s="66" t="str">
        <f>IF(AND('Mapa final'!$Y$14="Alta",'Mapa final'!$AA$14="Leve"),CONCATENATE("R1C",'Mapa final'!$O$14),"")</f>
        <v/>
      </c>
      <c r="O16" s="67" t="str">
        <f>IF(AND('Mapa final'!$Y$15="Alta",'Mapa final'!$AA$15="Leve"),CONCATENATE("R1C",'Mapa final'!$O$15),"")</f>
        <v/>
      </c>
      <c r="P16" s="65" t="str">
        <f ca="1">IF(AND('Mapa final'!$Y$10="Alta",'Mapa final'!$AA$10="Menor"),CONCATENATE("R1C",'Mapa final'!$O$10),"")</f>
        <v/>
      </c>
      <c r="Q16" s="66" t="str">
        <f ca="1">IF(AND('Mapa final'!$Y$11="Alta",'Mapa final'!$AA$11="Menor"),CONCATENATE("R1C",'Mapa final'!$O$11),"")</f>
        <v/>
      </c>
      <c r="R16" s="66" t="str">
        <f ca="1">IF(AND('Mapa final'!$Y$12="Alta",'Mapa final'!$AA$12="Menor"),CONCATENATE("R1C",'Mapa final'!$O$12),"")</f>
        <v/>
      </c>
      <c r="S16" s="66" t="str">
        <f>IF(AND('Mapa final'!$Y$13="Alta",'Mapa final'!$AA$13="Menor"),CONCATENATE("R1C",'Mapa final'!$O$13),"")</f>
        <v/>
      </c>
      <c r="T16" s="66" t="str">
        <f>IF(AND('Mapa final'!$Y$14="Alta",'Mapa final'!$AA$14="Menor"),CONCATENATE("R1C",'Mapa final'!$O$14),"")</f>
        <v/>
      </c>
      <c r="U16" s="67" t="str">
        <f>IF(AND('Mapa final'!$Y$15="Alta",'Mapa final'!$AA$15="Menor"),CONCATENATE("R1C",'Mapa final'!$O$15),"")</f>
        <v/>
      </c>
      <c r="V16" s="46" t="str">
        <f ca="1">IF(AND('Mapa final'!$Y$10="Alta",'Mapa final'!$AA$10="Moderado"),CONCATENATE("R1C",'Mapa final'!$O$10),"")</f>
        <v/>
      </c>
      <c r="W16" s="47" t="str">
        <f ca="1">IF(AND('Mapa final'!$Y$11="Alta",'Mapa final'!$AA$11="Moderado"),CONCATENATE("R1C",'Mapa final'!$O$11),"")</f>
        <v/>
      </c>
      <c r="X16" s="47" t="str">
        <f ca="1">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 ca="1">IF(AND('Mapa final'!$Y$11="Alta",'Mapa final'!$AA$11="Mayor"),CONCATENATE("R1C",'Mapa final'!$O$11),"")</f>
        <v/>
      </c>
      <c r="AD16" s="47" t="str">
        <f ca="1">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 ca="1">IF(AND('Mapa final'!$Y$11="Alta",'Mapa final'!$AA$11="Catastrófico"),CONCATENATE("R1C",'Mapa final'!$O$11),"")</f>
        <v/>
      </c>
      <c r="AJ16" s="50" t="str">
        <f ca="1">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4"/>
      <c r="AO16" s="348" t="s">
        <v>79</v>
      </c>
      <c r="AP16" s="349"/>
      <c r="AQ16" s="349"/>
      <c r="AR16" s="349"/>
      <c r="AS16" s="349"/>
      <c r="AT16" s="350"/>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row>
    <row r="17" spans="1:76" ht="15" customHeight="1" x14ac:dyDescent="0.25">
      <c r="A17" s="84"/>
      <c r="B17" s="300"/>
      <c r="C17" s="300"/>
      <c r="D17" s="301"/>
      <c r="E17" s="357"/>
      <c r="F17" s="358"/>
      <c r="G17" s="358"/>
      <c r="H17" s="358"/>
      <c r="I17" s="358"/>
      <c r="J17" s="68" t="str">
        <f ca="1">IF(AND('Mapa final'!$Y$16="Alta",'Mapa final'!$AA$16="Leve"),CONCATENATE("R2C",'Mapa final'!$O$16),"")</f>
        <v/>
      </c>
      <c r="K17" s="69" t="str">
        <f ca="1">IF(AND('Mapa final'!$Y$17="Alta",'Mapa final'!$AA$17="Leve"),CONCATENATE("R2C",'Mapa final'!$O$17),"")</f>
        <v/>
      </c>
      <c r="L17" s="69" t="str">
        <f ca="1">IF(AND('Mapa final'!$Y$18="Alta",'Mapa final'!$AA$18="Leve"),CONCATENATE("R2C",'Mapa final'!$O$18),"")</f>
        <v/>
      </c>
      <c r="M17" s="69" t="str">
        <f ca="1">IF(AND('Mapa final'!$Y$19="Alta",'Mapa final'!$AA$19="Leve"),CONCATENATE("R2C",'Mapa final'!$O$19),"")</f>
        <v/>
      </c>
      <c r="N17" s="69" t="str">
        <f>IF(AND('Mapa final'!$Y$20="Alta",'Mapa final'!$AA$20="Leve"),CONCATENATE("R2C",'Mapa final'!$O$20),"")</f>
        <v/>
      </c>
      <c r="O17" s="70" t="str">
        <f>IF(AND('Mapa final'!$Y$21="Alta",'Mapa final'!$AA$21="Leve"),CONCATENATE("R2C",'Mapa final'!$O$21),"")</f>
        <v/>
      </c>
      <c r="P17" s="68" t="str">
        <f ca="1">IF(AND('Mapa final'!$Y$16="Alta",'Mapa final'!$AA$16="Menor"),CONCATENATE("R2C",'Mapa final'!$O$16),"")</f>
        <v/>
      </c>
      <c r="Q17" s="69" t="str">
        <f ca="1">IF(AND('Mapa final'!$Y$17="Alta",'Mapa final'!$AA$17="Menor"),CONCATENATE("R2C",'Mapa final'!$O$17),"")</f>
        <v/>
      </c>
      <c r="R17" s="69" t="str">
        <f ca="1">IF(AND('Mapa final'!$Y$18="Alta",'Mapa final'!$AA$18="Menor"),CONCATENATE("R2C",'Mapa final'!$O$18),"")</f>
        <v/>
      </c>
      <c r="S17" s="69" t="str">
        <f ca="1">IF(AND('Mapa final'!$Y$19="Alta",'Mapa final'!$AA$19="Menor"),CONCATENATE("R2C",'Mapa final'!$O$19),"")</f>
        <v/>
      </c>
      <c r="T17" s="69" t="str">
        <f>IF(AND('Mapa final'!$Y$20="Alta",'Mapa final'!$AA$20="Menor"),CONCATENATE("R2C",'Mapa final'!$O$20),"")</f>
        <v/>
      </c>
      <c r="U17" s="70" t="str">
        <f>IF(AND('Mapa final'!$Y$21="Alta",'Mapa final'!$AA$21="Menor"),CONCATENATE("R2C",'Mapa final'!$O$21),"")</f>
        <v/>
      </c>
      <c r="V17" s="52" t="str">
        <f ca="1">IF(AND('Mapa final'!$Y$16="Alta",'Mapa final'!$AA$16="Moderado"),CONCATENATE("R2C",'Mapa final'!$O$16),"")</f>
        <v/>
      </c>
      <c r="W17" s="53" t="str">
        <f ca="1">IF(AND('Mapa final'!$Y$17="Alta",'Mapa final'!$AA$17="Moderado"),CONCATENATE("R2C",'Mapa final'!$O$17),"")</f>
        <v/>
      </c>
      <c r="X17" s="53" t="str">
        <f ca="1">IF(AND('Mapa final'!$Y$18="Alta",'Mapa final'!$AA$18="Moderado"),CONCATENATE("R2C",'Mapa final'!$O$18),"")</f>
        <v/>
      </c>
      <c r="Y17" s="53" t="str">
        <f ca="1">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 ca="1">IF(AND('Mapa final'!$Y$17="Alta",'Mapa final'!$AA$17="Mayor"),CONCATENATE("R2C",'Mapa final'!$O$17),"")</f>
        <v/>
      </c>
      <c r="AD17" s="53" t="str">
        <f ca="1">IF(AND('Mapa final'!$Y$18="Alta",'Mapa final'!$AA$18="Mayor"),CONCATENATE("R2C",'Mapa final'!$O$18),"")</f>
        <v/>
      </c>
      <c r="AE17" s="53" t="str">
        <f ca="1">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 ca="1">IF(AND('Mapa final'!$Y$17="Alta",'Mapa final'!$AA$17="Catastrófico"),CONCATENATE("R2C",'Mapa final'!$O$17),"")</f>
        <v/>
      </c>
      <c r="AJ17" s="56" t="str">
        <f ca="1">IF(AND('Mapa final'!$Y$18="Alta",'Mapa final'!$AA$18="Catastrófico"),CONCATENATE("R2C",'Mapa final'!$O$18),"")</f>
        <v/>
      </c>
      <c r="AK17" s="56" t="str">
        <f ca="1">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4"/>
      <c r="AO17" s="351"/>
      <c r="AP17" s="352"/>
      <c r="AQ17" s="352"/>
      <c r="AR17" s="352"/>
      <c r="AS17" s="352"/>
      <c r="AT17" s="353"/>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row>
    <row r="18" spans="1:76" ht="15" customHeight="1" x14ac:dyDescent="0.25">
      <c r="A18" s="84"/>
      <c r="B18" s="300"/>
      <c r="C18" s="300"/>
      <c r="D18" s="301"/>
      <c r="E18" s="341"/>
      <c r="F18" s="342"/>
      <c r="G18" s="342"/>
      <c r="H18" s="342"/>
      <c r="I18" s="358"/>
      <c r="J18" s="68" t="str">
        <f ca="1">IF(AND('Mapa final'!$Y$22="Alta",'Mapa final'!$AA$22="Leve"),CONCATENATE("R3C",'Mapa final'!$O$22),"")</f>
        <v/>
      </c>
      <c r="K18" s="69" t="str">
        <f>IF(AND('Mapa final'!$Y$23="Alta",'Mapa final'!$AA$23="Leve"),CONCATENATE("R3C",'Mapa final'!$O$23),"")</f>
        <v/>
      </c>
      <c r="L18" s="69" t="str">
        <f>IF(AND('Mapa final'!$Y$24="Alta",'Mapa final'!$AA$24="Leve"),CONCATENATE("R3C",'Mapa final'!$O$24),"")</f>
        <v/>
      </c>
      <c r="M18" s="69" t="str">
        <f>IF(AND('Mapa final'!$Y$25="Alta",'Mapa final'!$AA$25="Leve"),CONCATENATE("R3C",'Mapa final'!$O$25),"")</f>
        <v/>
      </c>
      <c r="N18" s="69" t="str">
        <f>IF(AND('Mapa final'!$Y$26="Alta",'Mapa final'!$AA$26="Leve"),CONCATENATE("R3C",'Mapa final'!$O$26),"")</f>
        <v/>
      </c>
      <c r="O18" s="70" t="str">
        <f>IF(AND('Mapa final'!$Y$27="Alta",'Mapa final'!$AA$27="Leve"),CONCATENATE("R3C",'Mapa final'!$O$27),"")</f>
        <v/>
      </c>
      <c r="P18" s="68" t="str">
        <f ca="1">IF(AND('Mapa final'!$Y$22="Alta",'Mapa final'!$AA$22="Menor"),CONCATENATE("R3C",'Mapa final'!$O$22),"")</f>
        <v/>
      </c>
      <c r="Q18" s="69" t="str">
        <f>IF(AND('Mapa final'!$Y$23="Alta",'Mapa final'!$AA$23="Menor"),CONCATENATE("R3C",'Mapa final'!$O$23),"")</f>
        <v/>
      </c>
      <c r="R18" s="69" t="str">
        <f>IF(AND('Mapa final'!$Y$24="Alta",'Mapa final'!$AA$24="Menor"),CONCATENATE("R3C",'Mapa final'!$O$24),"")</f>
        <v/>
      </c>
      <c r="S18" s="69" t="str">
        <f>IF(AND('Mapa final'!$Y$25="Alta",'Mapa final'!$AA$25="Menor"),CONCATENATE("R3C",'Mapa final'!$O$25),"")</f>
        <v/>
      </c>
      <c r="T18" s="69" t="str">
        <f>IF(AND('Mapa final'!$Y$26="Alta",'Mapa final'!$AA$26="Menor"),CONCATENATE("R3C",'Mapa final'!$O$26),"")</f>
        <v/>
      </c>
      <c r="U18" s="70" t="str">
        <f>IF(AND('Mapa final'!$Y$27="Alta",'Mapa final'!$AA$27="Menor"),CONCATENATE("R3C",'Mapa final'!$O$27),"")</f>
        <v/>
      </c>
      <c r="V18" s="52" t="str">
        <f ca="1">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 ca="1">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 ca="1">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4"/>
      <c r="AO18" s="351"/>
      <c r="AP18" s="352"/>
      <c r="AQ18" s="352"/>
      <c r="AR18" s="352"/>
      <c r="AS18" s="352"/>
      <c r="AT18" s="353"/>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row>
    <row r="19" spans="1:76" ht="15" customHeight="1" x14ac:dyDescent="0.25">
      <c r="A19" s="84"/>
      <c r="B19" s="300"/>
      <c r="C19" s="300"/>
      <c r="D19" s="301"/>
      <c r="E19" s="341"/>
      <c r="F19" s="342"/>
      <c r="G19" s="342"/>
      <c r="H19" s="342"/>
      <c r="I19" s="358"/>
      <c r="J19" s="68" t="str">
        <f ca="1">IF(AND('Mapa final'!$Y$28="Alta",'Mapa final'!$AA$28="Leve"),CONCATENATE("R4C",'Mapa final'!$O$28),"")</f>
        <v/>
      </c>
      <c r="K19" s="69" t="str">
        <f ca="1">IF(AND('Mapa final'!$Y$29="Alta",'Mapa final'!$AA$29="Leve"),CONCATENATE("R4C",'Mapa final'!$O$29),"")</f>
        <v/>
      </c>
      <c r="L19" s="69" t="str">
        <f>IF(AND('Mapa final'!$Y$30="Alta",'Mapa final'!$AA$30="Leve"),CONCATENATE("R4C",'Mapa final'!$O$30),"")</f>
        <v/>
      </c>
      <c r="M19" s="69" t="str">
        <f>IF(AND('Mapa final'!$Y$31="Alta",'Mapa final'!$AA$31="Leve"),CONCATENATE("R4C",'Mapa final'!$O$31),"")</f>
        <v/>
      </c>
      <c r="N19" s="69" t="str">
        <f>IF(AND('Mapa final'!$Y$32="Alta",'Mapa final'!$AA$32="Leve"),CONCATENATE("R4C",'Mapa final'!$O$32),"")</f>
        <v/>
      </c>
      <c r="O19" s="70" t="str">
        <f>IF(AND('Mapa final'!$Y$33="Alta",'Mapa final'!$AA$33="Leve"),CONCATENATE("R4C",'Mapa final'!$O$33),"")</f>
        <v/>
      </c>
      <c r="P19" s="68" t="str">
        <f ca="1">IF(AND('Mapa final'!$Y$28="Alta",'Mapa final'!$AA$28="Menor"),CONCATENATE("R4C",'Mapa final'!$O$28),"")</f>
        <v/>
      </c>
      <c r="Q19" s="69" t="str">
        <f ca="1">IF(AND('Mapa final'!$Y$29="Alta",'Mapa final'!$AA$29="Menor"),CONCATENATE("R4C",'Mapa final'!$O$29),"")</f>
        <v/>
      </c>
      <c r="R19" s="69" t="str">
        <f>IF(AND('Mapa final'!$Y$30="Alta",'Mapa final'!$AA$30="Menor"),CONCATENATE("R4C",'Mapa final'!$O$30),"")</f>
        <v/>
      </c>
      <c r="S19" s="69" t="str">
        <f>IF(AND('Mapa final'!$Y$31="Alta",'Mapa final'!$AA$31="Menor"),CONCATENATE("R4C",'Mapa final'!$O$31),"")</f>
        <v/>
      </c>
      <c r="T19" s="69" t="str">
        <f>IF(AND('Mapa final'!$Y$32="Alta",'Mapa final'!$AA$32="Menor"),CONCATENATE("R4C",'Mapa final'!$O$32),"")</f>
        <v/>
      </c>
      <c r="U19" s="70" t="str">
        <f>IF(AND('Mapa final'!$Y$33="Alta",'Mapa final'!$AA$33="Menor"),CONCATENATE("R4C",'Mapa final'!$O$33),"")</f>
        <v/>
      </c>
      <c r="V19" s="52" t="str">
        <f ca="1">IF(AND('Mapa final'!$Y$28="Alta",'Mapa final'!$AA$28="Moderado"),CONCATENATE("R4C",'Mapa final'!$O$28),"")</f>
        <v/>
      </c>
      <c r="W19" s="53" t="str">
        <f ca="1">IF(AND('Mapa final'!$Y$29="Alta",'Mapa final'!$AA$29="Moderado"),CONCATENATE("R4C",'Mapa final'!$O$29),"")</f>
        <v/>
      </c>
      <c r="X19" s="58" t="str">
        <f>IF(AND('Mapa final'!$Y$30="Alta",'Mapa final'!$AA$30="Moderado"),CONCATENATE("R4C",'Mapa final'!$O$30),"")</f>
        <v/>
      </c>
      <c r="Y19" s="58" t="str">
        <f>IF(AND('Mapa final'!$Y$31="Alta",'Mapa final'!$AA$31="Moderado"),CONCATENATE("R4C",'Mapa final'!$O$31),"")</f>
        <v/>
      </c>
      <c r="Z19" s="58" t="str">
        <f>IF(AND('Mapa final'!$Y$32="Alta",'Mapa final'!$AA$32="Moderado"),CONCATENATE("R4C",'Mapa final'!$O$32),"")</f>
        <v/>
      </c>
      <c r="AA19" s="54" t="str">
        <f>IF(AND('Mapa final'!$Y$33="Alta",'Mapa final'!$AA$33="Moderado"),CONCATENATE("R4C",'Mapa final'!$O$33),"")</f>
        <v/>
      </c>
      <c r="AB19" s="52" t="str">
        <f ca="1">IF(AND('Mapa final'!$Y$28="Alta",'Mapa final'!$AA$28="Mayor"),CONCATENATE("R4C",'Mapa final'!$O$28),"")</f>
        <v/>
      </c>
      <c r="AC19" s="53" t="str">
        <f ca="1">IF(AND('Mapa final'!$Y$29="Alta",'Mapa final'!$AA$29="Mayor"),CONCATENATE("R4C",'Mapa final'!$O$29),"")</f>
        <v/>
      </c>
      <c r="AD19" s="58" t="str">
        <f>IF(AND('Mapa final'!$Y$30="Alta",'Mapa final'!$AA$30="Mayor"),CONCATENATE("R4C",'Mapa final'!$O$30),"")</f>
        <v/>
      </c>
      <c r="AE19" s="58" t="str">
        <f>IF(AND('Mapa final'!$Y$31="Alta",'Mapa final'!$AA$31="Mayor"),CONCATENATE("R4C",'Mapa final'!$O$31),"")</f>
        <v/>
      </c>
      <c r="AF19" s="58" t="str">
        <f>IF(AND('Mapa final'!$Y$32="Alta",'Mapa final'!$AA$32="Mayor"),CONCATENATE("R4C",'Mapa final'!$O$32),"")</f>
        <v/>
      </c>
      <c r="AG19" s="54" t="str">
        <f>IF(AND('Mapa final'!$Y$33="Alta",'Mapa final'!$AA$33="Mayor"),CONCATENATE("R4C",'Mapa final'!$O$33),"")</f>
        <v/>
      </c>
      <c r="AH19" s="55" t="str">
        <f ca="1">IF(AND('Mapa final'!$Y$28="Alta",'Mapa final'!$AA$28="Catastrófico"),CONCATENATE("R4C",'Mapa final'!$O$28),"")</f>
        <v/>
      </c>
      <c r="AI19" s="56" t="str">
        <f ca="1">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4"/>
      <c r="AO19" s="351"/>
      <c r="AP19" s="352"/>
      <c r="AQ19" s="352"/>
      <c r="AR19" s="352"/>
      <c r="AS19" s="352"/>
      <c r="AT19" s="353"/>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row>
    <row r="20" spans="1:76" ht="15" customHeight="1" x14ac:dyDescent="0.25">
      <c r="A20" s="84"/>
      <c r="B20" s="300"/>
      <c r="C20" s="300"/>
      <c r="D20" s="301"/>
      <c r="E20" s="341"/>
      <c r="F20" s="342"/>
      <c r="G20" s="342"/>
      <c r="H20" s="342"/>
      <c r="I20" s="358"/>
      <c r="J20" s="68" t="str">
        <f ca="1">IF(AND('Mapa final'!$Y$34="Alta",'Mapa final'!$AA$34="Leve"),CONCATENATE("R5C",'Mapa final'!$O$34),"")</f>
        <v/>
      </c>
      <c r="K20" s="69" t="str">
        <f>IF(AND('Mapa final'!$Y$35="Alta",'Mapa final'!$AA$35="Leve"),CONCATENATE("R5C",'Mapa final'!$O$35),"")</f>
        <v/>
      </c>
      <c r="L20" s="69" t="str">
        <f>IF(AND('Mapa final'!$Y$36="Alta",'Mapa final'!$AA$36="Leve"),CONCATENATE("R5C",'Mapa final'!$O$36),"")</f>
        <v/>
      </c>
      <c r="M20" s="69" t="str">
        <f>IF(AND('Mapa final'!$Y$37="Alta",'Mapa final'!$AA$37="Leve"),CONCATENATE("R5C",'Mapa final'!$O$37),"")</f>
        <v/>
      </c>
      <c r="N20" s="69" t="str">
        <f>IF(AND('Mapa final'!$Y$38="Alta",'Mapa final'!$AA$38="Leve"),CONCATENATE("R5C",'Mapa final'!$O$38),"")</f>
        <v/>
      </c>
      <c r="O20" s="70" t="str">
        <f>IF(AND('Mapa final'!$Y$39="Alta",'Mapa final'!$AA$39="Leve"),CONCATENATE("R5C",'Mapa final'!$O$39),"")</f>
        <v/>
      </c>
      <c r="P20" s="68" t="str">
        <f ca="1">IF(AND('Mapa final'!$Y$34="Alta",'Mapa final'!$AA$34="Menor"),CONCATENATE("R5C",'Mapa final'!$O$34),"")</f>
        <v/>
      </c>
      <c r="Q20" s="69" t="str">
        <f>IF(AND('Mapa final'!$Y$35="Alta",'Mapa final'!$AA$35="Menor"),CONCATENATE("R5C",'Mapa final'!$O$35),"")</f>
        <v/>
      </c>
      <c r="R20" s="69" t="str">
        <f>IF(AND('Mapa final'!$Y$36="Alta",'Mapa final'!$AA$36="Menor"),CONCATENATE("R5C",'Mapa final'!$O$36),"")</f>
        <v/>
      </c>
      <c r="S20" s="69" t="str">
        <f>IF(AND('Mapa final'!$Y$37="Alta",'Mapa final'!$AA$37="Menor"),CONCATENATE("R5C",'Mapa final'!$O$37),"")</f>
        <v/>
      </c>
      <c r="T20" s="69" t="str">
        <f>IF(AND('Mapa final'!$Y$38="Alta",'Mapa final'!$AA$38="Menor"),CONCATENATE("R5C",'Mapa final'!$O$38),"")</f>
        <v/>
      </c>
      <c r="U20" s="70" t="str">
        <f>IF(AND('Mapa final'!$Y$39="Alta",'Mapa final'!$AA$39="Menor"),CONCATENATE("R5C",'Mapa final'!$O$39),"")</f>
        <v/>
      </c>
      <c r="V20" s="52" t="str">
        <f ca="1">IF(AND('Mapa final'!$Y$34="Alta",'Mapa final'!$AA$34="Moderado"),CONCATENATE("R5C",'Mapa final'!$O$34),"")</f>
        <v/>
      </c>
      <c r="W20" s="53" t="str">
        <f>IF(AND('Mapa final'!$Y$35="Alta",'Mapa final'!$AA$35="Moderado"),CONCATENATE("R5C",'Mapa final'!$O$35),"")</f>
        <v/>
      </c>
      <c r="X20" s="58" t="str">
        <f>IF(AND('Mapa final'!$Y$36="Alta",'Mapa final'!$AA$36="Moderado"),CONCATENATE("R5C",'Mapa final'!$O$36),"")</f>
        <v/>
      </c>
      <c r="Y20" s="58" t="str">
        <f>IF(AND('Mapa final'!$Y$37="Alta",'Mapa final'!$AA$37="Moderado"),CONCATENATE("R5C",'Mapa final'!$O$37),"")</f>
        <v/>
      </c>
      <c r="Z20" s="58" t="str">
        <f>IF(AND('Mapa final'!$Y$38="Alta",'Mapa final'!$AA$38="Moderado"),CONCATENATE("R5C",'Mapa final'!$O$38),"")</f>
        <v/>
      </c>
      <c r="AA20" s="54" t="str">
        <f>IF(AND('Mapa final'!$Y$39="Alta",'Mapa final'!$AA$39="Moderado"),CONCATENATE("R5C",'Mapa final'!$O$39),"")</f>
        <v/>
      </c>
      <c r="AB20" s="52" t="str">
        <f ca="1">IF(AND('Mapa final'!$Y$34="Alta",'Mapa final'!$AA$34="Mayor"),CONCATENATE("R5C",'Mapa final'!$O$34),"")</f>
        <v/>
      </c>
      <c r="AC20" s="53" t="str">
        <f>IF(AND('Mapa final'!$Y$35="Alta",'Mapa final'!$AA$35="Mayor"),CONCATENATE("R5C",'Mapa final'!$O$35),"")</f>
        <v/>
      </c>
      <c r="AD20" s="58" t="str">
        <f>IF(AND('Mapa final'!$Y$36="Alta",'Mapa final'!$AA$36="Mayor"),CONCATENATE("R5C",'Mapa final'!$O$36),"")</f>
        <v/>
      </c>
      <c r="AE20" s="58" t="str">
        <f>IF(AND('Mapa final'!$Y$37="Alta",'Mapa final'!$AA$37="Mayor"),CONCATENATE("R5C",'Mapa final'!$O$37),"")</f>
        <v/>
      </c>
      <c r="AF20" s="58" t="str">
        <f>IF(AND('Mapa final'!$Y$38="Alta",'Mapa final'!$AA$38="Mayor"),CONCATENATE("R5C",'Mapa final'!$O$38),"")</f>
        <v/>
      </c>
      <c r="AG20" s="54" t="str">
        <f>IF(AND('Mapa final'!$Y$39="Alta",'Mapa final'!$AA$39="Mayor"),CONCATENATE("R5C",'Mapa final'!$O$39),"")</f>
        <v/>
      </c>
      <c r="AH20" s="55" t="str">
        <f ca="1">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4"/>
      <c r="AO20" s="351"/>
      <c r="AP20" s="352"/>
      <c r="AQ20" s="352"/>
      <c r="AR20" s="352"/>
      <c r="AS20" s="352"/>
      <c r="AT20" s="353"/>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row>
    <row r="21" spans="1:76" ht="15" customHeight="1" x14ac:dyDescent="0.25">
      <c r="A21" s="84"/>
      <c r="B21" s="300"/>
      <c r="C21" s="300"/>
      <c r="D21" s="301"/>
      <c r="E21" s="341"/>
      <c r="F21" s="342"/>
      <c r="G21" s="342"/>
      <c r="H21" s="342"/>
      <c r="I21" s="358"/>
      <c r="J21" s="68" t="str">
        <f>IF(AND('Mapa final'!$Y$40="Alta",'Mapa final'!$AA$40="Leve"),CONCATENATE("R6C",'Mapa final'!$O$40),"")</f>
        <v/>
      </c>
      <c r="K21" s="69" t="str">
        <f>IF(AND('Mapa final'!$Y$41="Alta",'Mapa final'!$AA$41="Leve"),CONCATENATE("R6C",'Mapa final'!$O$41),"")</f>
        <v/>
      </c>
      <c r="L21" s="69" t="str">
        <f>IF(AND('Mapa final'!$Y$42="Alta",'Mapa final'!$AA$42="Leve"),CONCATENATE("R6C",'Mapa final'!$O$42),"")</f>
        <v/>
      </c>
      <c r="M21" s="69" t="str">
        <f>IF(AND('Mapa final'!$Y$43="Alta",'Mapa final'!$AA$43="Leve"),CONCATENATE("R6C",'Mapa final'!$O$43),"")</f>
        <v/>
      </c>
      <c r="N21" s="69" t="str">
        <f>IF(AND('Mapa final'!$Y$44="Alta",'Mapa final'!$AA$44="Leve"),CONCATENATE("R6C",'Mapa final'!$O$44),"")</f>
        <v/>
      </c>
      <c r="O21" s="70" t="str">
        <f>IF(AND('Mapa final'!$Y$45="Alta",'Mapa final'!$AA$45="Leve"),CONCATENATE("R6C",'Mapa final'!$O$45),"")</f>
        <v/>
      </c>
      <c r="P21" s="68" t="str">
        <f>IF(AND('Mapa final'!$Y$40="Alta",'Mapa final'!$AA$40="Menor"),CONCATENATE("R6C",'Mapa final'!$O$40),"")</f>
        <v/>
      </c>
      <c r="Q21" s="69" t="str">
        <f>IF(AND('Mapa final'!$Y$41="Alta",'Mapa final'!$AA$41="Menor"),CONCATENATE("R6C",'Mapa final'!$O$41),"")</f>
        <v/>
      </c>
      <c r="R21" s="69" t="str">
        <f>IF(AND('Mapa final'!$Y$42="Alta",'Mapa final'!$AA$42="Menor"),CONCATENATE("R6C",'Mapa final'!$O$42),"")</f>
        <v/>
      </c>
      <c r="S21" s="69" t="str">
        <f>IF(AND('Mapa final'!$Y$43="Alta",'Mapa final'!$AA$43="Menor"),CONCATENATE("R6C",'Mapa final'!$O$43),"")</f>
        <v/>
      </c>
      <c r="T21" s="69" t="str">
        <f>IF(AND('Mapa final'!$Y$44="Alta",'Mapa final'!$AA$44="Menor"),CONCATENATE("R6C",'Mapa final'!$O$44),"")</f>
        <v/>
      </c>
      <c r="U21" s="70" t="str">
        <f>IF(AND('Mapa final'!$Y$45="Alta",'Mapa final'!$AA$45="Menor"),CONCATENATE("R6C",'Mapa final'!$O$45),"")</f>
        <v/>
      </c>
      <c r="V21" s="52" t="str">
        <f>IF(AND('Mapa final'!$Y$40="Alta",'Mapa final'!$AA$40="Moderado"),CONCATENATE("R6C",'Mapa final'!$O$40),"")</f>
        <v/>
      </c>
      <c r="W21" s="53" t="str">
        <f>IF(AND('Mapa final'!$Y$41="Alta",'Mapa final'!$AA$41="Moderado"),CONCATENATE("R6C",'Mapa final'!$O$41),"")</f>
        <v/>
      </c>
      <c r="X21" s="58" t="str">
        <f>IF(AND('Mapa final'!$Y$42="Alta",'Mapa final'!$AA$42="Moderado"),CONCATENATE("R6C",'Mapa final'!$O$42),"")</f>
        <v/>
      </c>
      <c r="Y21" s="58" t="str">
        <f>IF(AND('Mapa final'!$Y$43="Alta",'Mapa final'!$AA$43="Moderado"),CONCATENATE("R6C",'Mapa final'!$O$43),"")</f>
        <v/>
      </c>
      <c r="Z21" s="58"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8" t="str">
        <f>IF(AND('Mapa final'!$Y$42="Alta",'Mapa final'!$AA$42="Mayor"),CONCATENATE("R6C",'Mapa final'!$O$42),"")</f>
        <v/>
      </c>
      <c r="AE21" s="58" t="str">
        <f>IF(AND('Mapa final'!$Y$43="Alta",'Mapa final'!$AA$43="Mayor"),CONCATENATE("R6C",'Mapa final'!$O$43),"")</f>
        <v/>
      </c>
      <c r="AF21" s="58"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4"/>
      <c r="AO21" s="351"/>
      <c r="AP21" s="352"/>
      <c r="AQ21" s="352"/>
      <c r="AR21" s="352"/>
      <c r="AS21" s="352"/>
      <c r="AT21" s="353"/>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row>
    <row r="22" spans="1:76" ht="15" customHeight="1" x14ac:dyDescent="0.25">
      <c r="A22" s="84"/>
      <c r="B22" s="300"/>
      <c r="C22" s="300"/>
      <c r="D22" s="301"/>
      <c r="E22" s="341"/>
      <c r="F22" s="342"/>
      <c r="G22" s="342"/>
      <c r="H22" s="342"/>
      <c r="I22" s="358"/>
      <c r="J22" s="68" t="str">
        <f>IF(AND('Mapa final'!$Y$46="Alta",'Mapa final'!$AA$46="Leve"),CONCATENATE("R7C",'Mapa final'!$O$46),"")</f>
        <v/>
      </c>
      <c r="K22" s="69" t="str">
        <f>IF(AND('Mapa final'!$Y$47="Alta",'Mapa final'!$AA$47="Leve"),CONCATENATE("R7C",'Mapa final'!$O$47),"")</f>
        <v/>
      </c>
      <c r="L22" s="69" t="str">
        <f>IF(AND('Mapa final'!$Y$48="Alta",'Mapa final'!$AA$48="Leve"),CONCATENATE("R7C",'Mapa final'!$O$48),"")</f>
        <v/>
      </c>
      <c r="M22" s="69" t="str">
        <f>IF(AND('Mapa final'!$Y$49="Alta",'Mapa final'!$AA$49="Leve"),CONCATENATE("R7C",'Mapa final'!$O$49),"")</f>
        <v/>
      </c>
      <c r="N22" s="69" t="str">
        <f>IF(AND('Mapa final'!$Y$50="Alta",'Mapa final'!$AA$50="Leve"),CONCATENATE("R7C",'Mapa final'!$O$50),"")</f>
        <v/>
      </c>
      <c r="O22" s="70" t="str">
        <f>IF(AND('Mapa final'!$Y$51="Alta",'Mapa final'!$AA$51="Leve"),CONCATENATE("R7C",'Mapa final'!$O$51),"")</f>
        <v/>
      </c>
      <c r="P22" s="68" t="str">
        <f>IF(AND('Mapa final'!$Y$46="Alta",'Mapa final'!$AA$46="Menor"),CONCATENATE("R7C",'Mapa final'!$O$46),"")</f>
        <v/>
      </c>
      <c r="Q22" s="69" t="str">
        <f>IF(AND('Mapa final'!$Y$47="Alta",'Mapa final'!$AA$47="Menor"),CONCATENATE("R7C",'Mapa final'!$O$47),"")</f>
        <v/>
      </c>
      <c r="R22" s="69" t="str">
        <f>IF(AND('Mapa final'!$Y$48="Alta",'Mapa final'!$AA$48="Menor"),CONCATENATE("R7C",'Mapa final'!$O$48),"")</f>
        <v/>
      </c>
      <c r="S22" s="69" t="str">
        <f>IF(AND('Mapa final'!$Y$49="Alta",'Mapa final'!$AA$49="Menor"),CONCATENATE("R7C",'Mapa final'!$O$49),"")</f>
        <v/>
      </c>
      <c r="T22" s="69" t="str">
        <f>IF(AND('Mapa final'!$Y$50="Alta",'Mapa final'!$AA$50="Menor"),CONCATENATE("R7C",'Mapa final'!$O$50),"")</f>
        <v/>
      </c>
      <c r="U22" s="70" t="str">
        <f>IF(AND('Mapa final'!$Y$51="Alta",'Mapa final'!$AA$51="Menor"),CONCATENATE("R7C",'Mapa final'!$O$51),"")</f>
        <v/>
      </c>
      <c r="V22" s="52" t="str">
        <f>IF(AND('Mapa final'!$Y$46="Alta",'Mapa final'!$AA$46="Moderado"),CONCATENATE("R7C",'Mapa final'!$O$46),"")</f>
        <v/>
      </c>
      <c r="W22" s="53" t="str">
        <f>IF(AND('Mapa final'!$Y$47="Alta",'Mapa final'!$AA$47="Moderado"),CONCATENATE("R7C",'Mapa final'!$O$47),"")</f>
        <v/>
      </c>
      <c r="X22" s="58" t="str">
        <f>IF(AND('Mapa final'!$Y$48="Alta",'Mapa final'!$AA$48="Moderado"),CONCATENATE("R7C",'Mapa final'!$O$48),"")</f>
        <v/>
      </c>
      <c r="Y22" s="58" t="str">
        <f>IF(AND('Mapa final'!$Y$49="Alta",'Mapa final'!$AA$49="Moderado"),CONCATENATE("R7C",'Mapa final'!$O$49),"")</f>
        <v/>
      </c>
      <c r="Z22" s="58"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8" t="str">
        <f>IF(AND('Mapa final'!$Y$48="Alta",'Mapa final'!$AA$48="Mayor"),CONCATENATE("R7C",'Mapa final'!$O$48),"")</f>
        <v/>
      </c>
      <c r="AE22" s="58" t="str">
        <f>IF(AND('Mapa final'!$Y$49="Alta",'Mapa final'!$AA$49="Mayor"),CONCATENATE("R7C",'Mapa final'!$O$49),"")</f>
        <v/>
      </c>
      <c r="AF22" s="58"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4"/>
      <c r="AO22" s="351"/>
      <c r="AP22" s="352"/>
      <c r="AQ22" s="352"/>
      <c r="AR22" s="352"/>
      <c r="AS22" s="352"/>
      <c r="AT22" s="353"/>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row>
    <row r="23" spans="1:76" ht="15" customHeight="1" x14ac:dyDescent="0.25">
      <c r="A23" s="84"/>
      <c r="B23" s="300"/>
      <c r="C23" s="300"/>
      <c r="D23" s="301"/>
      <c r="E23" s="341"/>
      <c r="F23" s="342"/>
      <c r="G23" s="342"/>
      <c r="H23" s="342"/>
      <c r="I23" s="358"/>
      <c r="J23" s="68" t="str">
        <f>IF(AND('Mapa final'!$Y$52="Alta",'Mapa final'!$AA$52="Leve"),CONCATENATE("R8C",'Mapa final'!$O$52),"")</f>
        <v/>
      </c>
      <c r="K23" s="69" t="str">
        <f>IF(AND('Mapa final'!$Y$53="Alta",'Mapa final'!$AA$53="Leve"),CONCATENATE("R8C",'Mapa final'!$O$53),"")</f>
        <v/>
      </c>
      <c r="L23" s="69" t="str">
        <f>IF(AND('Mapa final'!$Y$54="Alta",'Mapa final'!$AA$54="Leve"),CONCATENATE("R8C",'Mapa final'!$O$54),"")</f>
        <v/>
      </c>
      <c r="M23" s="69" t="str">
        <f>IF(AND('Mapa final'!$Y$55="Alta",'Mapa final'!$AA$55="Leve"),CONCATENATE("R8C",'Mapa final'!$O$55),"")</f>
        <v/>
      </c>
      <c r="N23" s="69" t="str">
        <f>IF(AND('Mapa final'!$Y$56="Alta",'Mapa final'!$AA$56="Leve"),CONCATENATE("R8C",'Mapa final'!$O$56),"")</f>
        <v/>
      </c>
      <c r="O23" s="70" t="str">
        <f>IF(AND('Mapa final'!$Y$57="Alta",'Mapa final'!$AA$57="Leve"),CONCATENATE("R8C",'Mapa final'!$O$57),"")</f>
        <v/>
      </c>
      <c r="P23" s="68" t="str">
        <f>IF(AND('Mapa final'!$Y$52="Alta",'Mapa final'!$AA$52="Menor"),CONCATENATE("R8C",'Mapa final'!$O$52),"")</f>
        <v/>
      </c>
      <c r="Q23" s="69" t="str">
        <f>IF(AND('Mapa final'!$Y$53="Alta",'Mapa final'!$AA$53="Menor"),CONCATENATE("R8C",'Mapa final'!$O$53),"")</f>
        <v/>
      </c>
      <c r="R23" s="69" t="str">
        <f>IF(AND('Mapa final'!$Y$54="Alta",'Mapa final'!$AA$54="Menor"),CONCATENATE("R8C",'Mapa final'!$O$54),"")</f>
        <v/>
      </c>
      <c r="S23" s="69" t="str">
        <f>IF(AND('Mapa final'!$Y$55="Alta",'Mapa final'!$AA$55="Menor"),CONCATENATE("R8C",'Mapa final'!$O$55),"")</f>
        <v/>
      </c>
      <c r="T23" s="69" t="str">
        <f>IF(AND('Mapa final'!$Y$56="Alta",'Mapa final'!$AA$56="Menor"),CONCATENATE("R8C",'Mapa final'!$O$56),"")</f>
        <v/>
      </c>
      <c r="U23" s="70" t="str">
        <f>IF(AND('Mapa final'!$Y$57="Alta",'Mapa final'!$AA$57="Menor"),CONCATENATE("R8C",'Mapa final'!$O$57),"")</f>
        <v/>
      </c>
      <c r="V23" s="52" t="str">
        <f>IF(AND('Mapa final'!$Y$52="Alta",'Mapa final'!$AA$52="Moderado"),CONCATENATE("R8C",'Mapa final'!$O$52),"")</f>
        <v/>
      </c>
      <c r="W23" s="53" t="str">
        <f>IF(AND('Mapa final'!$Y$53="Alta",'Mapa final'!$AA$53="Moderado"),CONCATENATE("R8C",'Mapa final'!$O$53),"")</f>
        <v/>
      </c>
      <c r="X23" s="58" t="str">
        <f>IF(AND('Mapa final'!$Y$54="Alta",'Mapa final'!$AA$54="Moderado"),CONCATENATE("R8C",'Mapa final'!$O$54),"")</f>
        <v/>
      </c>
      <c r="Y23" s="58" t="str">
        <f>IF(AND('Mapa final'!$Y$55="Alta",'Mapa final'!$AA$55="Moderado"),CONCATENATE("R8C",'Mapa final'!$O$55),"")</f>
        <v/>
      </c>
      <c r="Z23" s="58"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8" t="str">
        <f>IF(AND('Mapa final'!$Y$54="Alta",'Mapa final'!$AA$54="Mayor"),CONCATENATE("R8C",'Mapa final'!$O$54),"")</f>
        <v/>
      </c>
      <c r="AE23" s="58" t="str">
        <f>IF(AND('Mapa final'!$Y$55="Alta",'Mapa final'!$AA$55="Mayor"),CONCATENATE("R8C",'Mapa final'!$O$55),"")</f>
        <v/>
      </c>
      <c r="AF23" s="58"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4"/>
      <c r="AO23" s="351"/>
      <c r="AP23" s="352"/>
      <c r="AQ23" s="352"/>
      <c r="AR23" s="352"/>
      <c r="AS23" s="352"/>
      <c r="AT23" s="353"/>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row>
    <row r="24" spans="1:76" ht="15" customHeight="1" x14ac:dyDescent="0.25">
      <c r="A24" s="84"/>
      <c r="B24" s="300"/>
      <c r="C24" s="300"/>
      <c r="D24" s="301"/>
      <c r="E24" s="341"/>
      <c r="F24" s="342"/>
      <c r="G24" s="342"/>
      <c r="H24" s="342"/>
      <c r="I24" s="358"/>
      <c r="J24" s="68" t="str">
        <f>IF(AND('Mapa final'!$Y$58="Alta",'Mapa final'!$AA$58="Leve"),CONCATENATE("R9C",'Mapa final'!$O$58),"")</f>
        <v/>
      </c>
      <c r="K24" s="69" t="str">
        <f>IF(AND('Mapa final'!$Y$59="Alta",'Mapa final'!$AA$59="Leve"),CONCATENATE("R9C",'Mapa final'!$O$59),"")</f>
        <v/>
      </c>
      <c r="L24" s="69" t="str">
        <f>IF(AND('Mapa final'!$Y$60="Alta",'Mapa final'!$AA$60="Leve"),CONCATENATE("R9C",'Mapa final'!$O$60),"")</f>
        <v/>
      </c>
      <c r="M24" s="69" t="str">
        <f>IF(AND('Mapa final'!$Y$61="Alta",'Mapa final'!$AA$61="Leve"),CONCATENATE("R9C",'Mapa final'!$O$61),"")</f>
        <v/>
      </c>
      <c r="N24" s="69" t="str">
        <f>IF(AND('Mapa final'!$Y$62="Alta",'Mapa final'!$AA$62="Leve"),CONCATENATE("R9C",'Mapa final'!$O$62),"")</f>
        <v/>
      </c>
      <c r="O24" s="70" t="str">
        <f>IF(AND('Mapa final'!$Y$63="Alta",'Mapa final'!$AA$63="Leve"),CONCATENATE("R9C",'Mapa final'!$O$63),"")</f>
        <v/>
      </c>
      <c r="P24" s="68" t="str">
        <f>IF(AND('Mapa final'!$Y$58="Alta",'Mapa final'!$AA$58="Menor"),CONCATENATE("R9C",'Mapa final'!$O$58),"")</f>
        <v/>
      </c>
      <c r="Q24" s="69" t="str">
        <f>IF(AND('Mapa final'!$Y$59="Alta",'Mapa final'!$AA$59="Menor"),CONCATENATE("R9C",'Mapa final'!$O$59),"")</f>
        <v/>
      </c>
      <c r="R24" s="69" t="str">
        <f>IF(AND('Mapa final'!$Y$60="Alta",'Mapa final'!$AA$60="Menor"),CONCATENATE("R9C",'Mapa final'!$O$60),"")</f>
        <v/>
      </c>
      <c r="S24" s="69" t="str">
        <f>IF(AND('Mapa final'!$Y$61="Alta",'Mapa final'!$AA$61="Menor"),CONCATENATE("R9C",'Mapa final'!$O$61),"")</f>
        <v/>
      </c>
      <c r="T24" s="69" t="str">
        <f>IF(AND('Mapa final'!$Y$62="Alta",'Mapa final'!$AA$62="Menor"),CONCATENATE("R9C",'Mapa final'!$O$62),"")</f>
        <v/>
      </c>
      <c r="U24" s="70" t="str">
        <f>IF(AND('Mapa final'!$Y$63="Alta",'Mapa final'!$AA$63="Menor"),CONCATENATE("R9C",'Mapa final'!$O$63),"")</f>
        <v/>
      </c>
      <c r="V24" s="52" t="str">
        <f>IF(AND('Mapa final'!$Y$58="Alta",'Mapa final'!$AA$58="Moderado"),CONCATENATE("R9C",'Mapa final'!$O$58),"")</f>
        <v/>
      </c>
      <c r="W24" s="53" t="str">
        <f>IF(AND('Mapa final'!$Y$59="Alta",'Mapa final'!$AA$59="Moderado"),CONCATENATE("R9C",'Mapa final'!$O$59),"")</f>
        <v/>
      </c>
      <c r="X24" s="58" t="str">
        <f>IF(AND('Mapa final'!$Y$60="Alta",'Mapa final'!$AA$60="Moderado"),CONCATENATE("R9C",'Mapa final'!$O$60),"")</f>
        <v/>
      </c>
      <c r="Y24" s="58" t="str">
        <f>IF(AND('Mapa final'!$Y$61="Alta",'Mapa final'!$AA$61="Moderado"),CONCATENATE("R9C",'Mapa final'!$O$61),"")</f>
        <v/>
      </c>
      <c r="Z24" s="58"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8" t="str">
        <f>IF(AND('Mapa final'!$Y$60="Alta",'Mapa final'!$AA$60="Mayor"),CONCATENATE("R9C",'Mapa final'!$O$60),"")</f>
        <v/>
      </c>
      <c r="AE24" s="58" t="str">
        <f>IF(AND('Mapa final'!$Y$61="Alta",'Mapa final'!$AA$61="Mayor"),CONCATENATE("R9C",'Mapa final'!$O$61),"")</f>
        <v/>
      </c>
      <c r="AF24" s="58"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4"/>
      <c r="AO24" s="351"/>
      <c r="AP24" s="352"/>
      <c r="AQ24" s="352"/>
      <c r="AR24" s="352"/>
      <c r="AS24" s="352"/>
      <c r="AT24" s="353"/>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row>
    <row r="25" spans="1:76" ht="15.75" customHeight="1" thickBot="1" x14ac:dyDescent="0.3">
      <c r="A25" s="84"/>
      <c r="B25" s="300"/>
      <c r="C25" s="300"/>
      <c r="D25" s="301"/>
      <c r="E25" s="344"/>
      <c r="F25" s="345"/>
      <c r="G25" s="345"/>
      <c r="H25" s="345"/>
      <c r="I25" s="345"/>
      <c r="J25" s="71" t="str">
        <f>IF(AND('Mapa final'!$Y$64="Alta",'Mapa final'!$AA$64="Leve"),CONCATENATE("R10C",'Mapa final'!$O$64),"")</f>
        <v/>
      </c>
      <c r="K25" s="72" t="str">
        <f>IF(AND('Mapa final'!$Y$65="Alta",'Mapa final'!$AA$65="Leve"),CONCATENATE("R10C",'Mapa final'!$O$65),"")</f>
        <v/>
      </c>
      <c r="L25" s="72" t="str">
        <f>IF(AND('Mapa final'!$Y$66="Alta",'Mapa final'!$AA$66="Leve"),CONCATENATE("R10C",'Mapa final'!$O$66),"")</f>
        <v/>
      </c>
      <c r="M25" s="72" t="str">
        <f>IF(AND('Mapa final'!$Y$67="Alta",'Mapa final'!$AA$67="Leve"),CONCATENATE("R10C",'Mapa final'!$O$67),"")</f>
        <v/>
      </c>
      <c r="N25" s="72" t="str">
        <f>IF(AND('Mapa final'!$Y$68="Alta",'Mapa final'!$AA$68="Leve"),CONCATENATE("R10C",'Mapa final'!$O$68),"")</f>
        <v/>
      </c>
      <c r="O25" s="73" t="str">
        <f>IF(AND('Mapa final'!$Y$69="Alta",'Mapa final'!$AA$69="Leve"),CONCATENATE("R10C",'Mapa final'!$O$69),"")</f>
        <v/>
      </c>
      <c r="P25" s="71" t="str">
        <f>IF(AND('Mapa final'!$Y$64="Alta",'Mapa final'!$AA$64="Menor"),CONCATENATE("R10C",'Mapa final'!$O$64),"")</f>
        <v/>
      </c>
      <c r="Q25" s="72" t="str">
        <f>IF(AND('Mapa final'!$Y$65="Alta",'Mapa final'!$AA$65="Menor"),CONCATENATE("R10C",'Mapa final'!$O$65),"")</f>
        <v/>
      </c>
      <c r="R25" s="72" t="str">
        <f>IF(AND('Mapa final'!$Y$66="Alta",'Mapa final'!$AA$66="Menor"),CONCATENATE("R10C",'Mapa final'!$O$66),"")</f>
        <v/>
      </c>
      <c r="S25" s="72" t="str">
        <f>IF(AND('Mapa final'!$Y$67="Alta",'Mapa final'!$AA$67="Menor"),CONCATENATE("R10C",'Mapa final'!$O$67),"")</f>
        <v/>
      </c>
      <c r="T25" s="72" t="str">
        <f>IF(AND('Mapa final'!$Y$68="Alta",'Mapa final'!$AA$68="Menor"),CONCATENATE("R10C",'Mapa final'!$O$68),"")</f>
        <v/>
      </c>
      <c r="U25" s="73" t="str">
        <f>IF(AND('Mapa final'!$Y$69="Alta",'Mapa final'!$AA$69="Menor"),CONCATENATE("R10C",'Mapa final'!$O$69),"")</f>
        <v/>
      </c>
      <c r="V25" s="59" t="str">
        <f>IF(AND('Mapa final'!$Y$64="Alta",'Mapa final'!$AA$64="Moderado"),CONCATENATE("R10C",'Mapa final'!$O$64),"")</f>
        <v/>
      </c>
      <c r="W25" s="60" t="str">
        <f>IF(AND('Mapa final'!$Y$65="Alta",'Mapa final'!$AA$65="Moderado"),CONCATENATE("R10C",'Mapa final'!$O$65),"")</f>
        <v/>
      </c>
      <c r="X25" s="60" t="str">
        <f>IF(AND('Mapa final'!$Y$66="Alta",'Mapa final'!$AA$66="Moderado"),CONCATENATE("R10C",'Mapa final'!$O$66),"")</f>
        <v/>
      </c>
      <c r="Y25" s="60" t="str">
        <f>IF(AND('Mapa final'!$Y$67="Alta",'Mapa final'!$AA$67="Moderado"),CONCATENATE("R10C",'Mapa final'!$O$67),"")</f>
        <v/>
      </c>
      <c r="Z25" s="60" t="str">
        <f>IF(AND('Mapa final'!$Y$68="Alta",'Mapa final'!$AA$68="Moderado"),CONCATENATE("R10C",'Mapa final'!$O$68),"")</f>
        <v/>
      </c>
      <c r="AA25" s="61" t="str">
        <f>IF(AND('Mapa final'!$Y$69="Alta",'Mapa final'!$AA$69="Moderado"),CONCATENATE("R10C",'Mapa final'!$O$69),"")</f>
        <v/>
      </c>
      <c r="AB25" s="59" t="str">
        <f>IF(AND('Mapa final'!$Y$64="Alta",'Mapa final'!$AA$64="Mayor"),CONCATENATE("R10C",'Mapa final'!$O$64),"")</f>
        <v/>
      </c>
      <c r="AC25" s="60" t="str">
        <f>IF(AND('Mapa final'!$Y$65="Alta",'Mapa final'!$AA$65="Mayor"),CONCATENATE("R10C",'Mapa final'!$O$65),"")</f>
        <v/>
      </c>
      <c r="AD25" s="60" t="str">
        <f>IF(AND('Mapa final'!$Y$66="Alta",'Mapa final'!$AA$66="Mayor"),CONCATENATE("R10C",'Mapa final'!$O$66),"")</f>
        <v/>
      </c>
      <c r="AE25" s="60" t="str">
        <f>IF(AND('Mapa final'!$Y$67="Alta",'Mapa final'!$AA$67="Mayor"),CONCATENATE("R10C",'Mapa final'!$O$67),"")</f>
        <v/>
      </c>
      <c r="AF25" s="60" t="str">
        <f>IF(AND('Mapa final'!$Y$68="Alta",'Mapa final'!$AA$68="Mayor"),CONCATENATE("R10C",'Mapa final'!$O$68),"")</f>
        <v/>
      </c>
      <c r="AG25" s="61" t="str">
        <f>IF(AND('Mapa final'!$Y$69="Alta",'Mapa final'!$AA$69="Mayor"),CONCATENATE("R10C",'Mapa final'!$O$69),"")</f>
        <v/>
      </c>
      <c r="AH25" s="62" t="str">
        <f>IF(AND('Mapa final'!$Y$64="Alta",'Mapa final'!$AA$64="Catastrófico"),CONCATENATE("R10C",'Mapa final'!$O$64),"")</f>
        <v/>
      </c>
      <c r="AI25" s="63" t="str">
        <f>IF(AND('Mapa final'!$Y$65="Alta",'Mapa final'!$AA$65="Catastrófico"),CONCATENATE("R10C",'Mapa final'!$O$65),"")</f>
        <v/>
      </c>
      <c r="AJ25" s="63" t="str">
        <f>IF(AND('Mapa final'!$Y$66="Alta",'Mapa final'!$AA$66="Catastrófico"),CONCATENATE("R10C",'Mapa final'!$O$66),"")</f>
        <v/>
      </c>
      <c r="AK25" s="63" t="str">
        <f>IF(AND('Mapa final'!$Y$67="Alta",'Mapa final'!$AA$67="Catastrófico"),CONCATENATE("R10C",'Mapa final'!$O$67),"")</f>
        <v/>
      </c>
      <c r="AL25" s="63" t="str">
        <f>IF(AND('Mapa final'!$Y$68="Alta",'Mapa final'!$AA$68="Catastrófico"),CONCATENATE("R10C",'Mapa final'!$O$68),"")</f>
        <v/>
      </c>
      <c r="AM25" s="64" t="str">
        <f>IF(AND('Mapa final'!$Y$69="Alta",'Mapa final'!$AA$69="Catastrófico"),CONCATENATE("R10C",'Mapa final'!$O$69),"")</f>
        <v/>
      </c>
      <c r="AN25" s="84"/>
      <c r="AO25" s="354"/>
      <c r="AP25" s="355"/>
      <c r="AQ25" s="355"/>
      <c r="AR25" s="355"/>
      <c r="AS25" s="355"/>
      <c r="AT25" s="356"/>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row>
    <row r="26" spans="1:76" ht="15" customHeight="1" x14ac:dyDescent="0.25">
      <c r="A26" s="84"/>
      <c r="B26" s="300"/>
      <c r="C26" s="300"/>
      <c r="D26" s="301"/>
      <c r="E26" s="338" t="s">
        <v>116</v>
      </c>
      <c r="F26" s="339"/>
      <c r="G26" s="339"/>
      <c r="H26" s="339"/>
      <c r="I26" s="340"/>
      <c r="J26" s="65" t="str">
        <f ca="1">IF(AND('Mapa final'!$Y$10="Media",'Mapa final'!$AA$10="Leve"),CONCATENATE("R1C",'Mapa final'!$O$10),"")</f>
        <v/>
      </c>
      <c r="K26" s="66" t="str">
        <f ca="1">IF(AND('Mapa final'!$Y$11="Media",'Mapa final'!$AA$11="Leve"),CONCATENATE("R1C",'Mapa final'!$O$11),"")</f>
        <v/>
      </c>
      <c r="L26" s="66" t="str">
        <f ca="1">IF(AND('Mapa final'!$Y$12="Media",'Mapa final'!$AA$12="Leve"),CONCATENATE("R1C",'Mapa final'!$O$12),"")</f>
        <v/>
      </c>
      <c r="M26" s="66" t="str">
        <f>IF(AND('Mapa final'!$Y$13="Media",'Mapa final'!$AA$13="Leve"),CONCATENATE("R1C",'Mapa final'!$O$13),"")</f>
        <v/>
      </c>
      <c r="N26" s="66" t="str">
        <f>IF(AND('Mapa final'!$Y$14="Media",'Mapa final'!$AA$14="Leve"),CONCATENATE("R1C",'Mapa final'!$O$14),"")</f>
        <v/>
      </c>
      <c r="O26" s="67" t="str">
        <f>IF(AND('Mapa final'!$Y$15="Media",'Mapa final'!$AA$15="Leve"),CONCATENATE("R1C",'Mapa final'!$O$15),"")</f>
        <v/>
      </c>
      <c r="P26" s="65" t="str">
        <f ca="1">IF(AND('Mapa final'!$Y$10="Media",'Mapa final'!$AA$10="Menor"),CONCATENATE("R1C",'Mapa final'!$O$10),"")</f>
        <v/>
      </c>
      <c r="Q26" s="66" t="str">
        <f ca="1">IF(AND('Mapa final'!$Y$11="Media",'Mapa final'!$AA$11="Menor"),CONCATENATE("R1C",'Mapa final'!$O$11),"")</f>
        <v/>
      </c>
      <c r="R26" s="66" t="str">
        <f ca="1">IF(AND('Mapa final'!$Y$12="Media",'Mapa final'!$AA$12="Menor"),CONCATENATE("R1C",'Mapa final'!$O$12),"")</f>
        <v/>
      </c>
      <c r="S26" s="66" t="str">
        <f>IF(AND('Mapa final'!$Y$13="Media",'Mapa final'!$AA$13="Menor"),CONCATENATE("R1C",'Mapa final'!$O$13),"")</f>
        <v/>
      </c>
      <c r="T26" s="66" t="str">
        <f>IF(AND('Mapa final'!$Y$14="Media",'Mapa final'!$AA$14="Menor"),CONCATENATE("R1C",'Mapa final'!$O$14),"")</f>
        <v/>
      </c>
      <c r="U26" s="67" t="str">
        <f>IF(AND('Mapa final'!$Y$15="Media",'Mapa final'!$AA$15="Menor"),CONCATENATE("R1C",'Mapa final'!$O$15),"")</f>
        <v/>
      </c>
      <c r="V26" s="65" t="str">
        <f ca="1">IF(AND('Mapa final'!$Y$10="Media",'Mapa final'!$AA$10="Moderado"),CONCATENATE("R1C",'Mapa final'!$O$10),"")</f>
        <v>R1C1</v>
      </c>
      <c r="W26" s="66" t="str">
        <f ca="1">IF(AND('Mapa final'!$Y$11="Media",'Mapa final'!$AA$11="Moderado"),CONCATENATE("R1C",'Mapa final'!$O$11),"")</f>
        <v/>
      </c>
      <c r="X26" s="66" t="str">
        <f ca="1">IF(AND('Mapa final'!$Y$12="Media",'Mapa final'!$AA$12="Moderado"),CONCATENATE("R1C",'Mapa final'!$O$12),"")</f>
        <v/>
      </c>
      <c r="Y26" s="66" t="str">
        <f>IF(AND('Mapa final'!$Y$13="Media",'Mapa final'!$AA$13="Moderado"),CONCATENATE("R1C",'Mapa final'!$O$13),"")</f>
        <v/>
      </c>
      <c r="Z26" s="66" t="str">
        <f>IF(AND('Mapa final'!$Y$14="Media",'Mapa final'!$AA$14="Moderado"),CONCATENATE("R1C",'Mapa final'!$O$14),"")</f>
        <v/>
      </c>
      <c r="AA26" s="67" t="str">
        <f>IF(AND('Mapa final'!$Y$15="Media",'Mapa final'!$AA$15="Moderado"),CONCATENATE("R1C",'Mapa final'!$O$15),"")</f>
        <v/>
      </c>
      <c r="AB26" s="46" t="str">
        <f ca="1">IF(AND('Mapa final'!$Y$10="Media",'Mapa final'!$AA$10="Mayor"),CONCATENATE("R1C",'Mapa final'!$O$10),"")</f>
        <v/>
      </c>
      <c r="AC26" s="47" t="str">
        <f ca="1">IF(AND('Mapa final'!$Y$11="Media",'Mapa final'!$AA$11="Mayor"),CONCATENATE("R1C",'Mapa final'!$O$11),"")</f>
        <v/>
      </c>
      <c r="AD26" s="47" t="str">
        <f ca="1">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 ca="1">IF(AND('Mapa final'!$Y$11="Media",'Mapa final'!$AA$11="Catastrófico"),CONCATENATE("R1C",'Mapa final'!$O$11),"")</f>
        <v/>
      </c>
      <c r="AJ26" s="50" t="str">
        <f ca="1">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4"/>
      <c r="AO26" s="379" t="s">
        <v>80</v>
      </c>
      <c r="AP26" s="380"/>
      <c r="AQ26" s="380"/>
      <c r="AR26" s="380"/>
      <c r="AS26" s="380"/>
      <c r="AT26" s="381"/>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row>
    <row r="27" spans="1:76" ht="15" customHeight="1" x14ac:dyDescent="0.25">
      <c r="A27" s="84"/>
      <c r="B27" s="300"/>
      <c r="C27" s="300"/>
      <c r="D27" s="301"/>
      <c r="E27" s="357"/>
      <c r="F27" s="358"/>
      <c r="G27" s="358"/>
      <c r="H27" s="358"/>
      <c r="I27" s="343"/>
      <c r="J27" s="68" t="str">
        <f ca="1">IF(AND('Mapa final'!$Y$16="Media",'Mapa final'!$AA$16="Leve"),CONCATENATE("R2C",'Mapa final'!$O$16),"")</f>
        <v/>
      </c>
      <c r="K27" s="69" t="str">
        <f ca="1">IF(AND('Mapa final'!$Y$17="Media",'Mapa final'!$AA$17="Leve"),CONCATENATE("R2C",'Mapa final'!$O$17),"")</f>
        <v/>
      </c>
      <c r="L27" s="69" t="str">
        <f ca="1">IF(AND('Mapa final'!$Y$18="Media",'Mapa final'!$AA$18="Leve"),CONCATENATE("R2C",'Mapa final'!$O$18),"")</f>
        <v/>
      </c>
      <c r="M27" s="69" t="str">
        <f ca="1">IF(AND('Mapa final'!$Y$19="Media",'Mapa final'!$AA$19="Leve"),CONCATENATE("R2C",'Mapa final'!$O$19),"")</f>
        <v/>
      </c>
      <c r="N27" s="69" t="str">
        <f>IF(AND('Mapa final'!$Y$20="Media",'Mapa final'!$AA$20="Leve"),CONCATENATE("R2C",'Mapa final'!$O$20),"")</f>
        <v/>
      </c>
      <c r="O27" s="70" t="str">
        <f>IF(AND('Mapa final'!$Y$21="Media",'Mapa final'!$AA$21="Leve"),CONCATENATE("R2C",'Mapa final'!$O$21),"")</f>
        <v/>
      </c>
      <c r="P27" s="68" t="str">
        <f ca="1">IF(AND('Mapa final'!$Y$16="Media",'Mapa final'!$AA$16="Menor"),CONCATENATE("R2C",'Mapa final'!$O$16),"")</f>
        <v/>
      </c>
      <c r="Q27" s="69" t="str">
        <f ca="1">IF(AND('Mapa final'!$Y$17="Media",'Mapa final'!$AA$17="Menor"),CONCATENATE("R2C",'Mapa final'!$O$17),"")</f>
        <v/>
      </c>
      <c r="R27" s="69" t="str">
        <f ca="1">IF(AND('Mapa final'!$Y$18="Media",'Mapa final'!$AA$18="Menor"),CONCATENATE("R2C",'Mapa final'!$O$18),"")</f>
        <v/>
      </c>
      <c r="S27" s="69" t="str">
        <f ca="1">IF(AND('Mapa final'!$Y$19="Media",'Mapa final'!$AA$19="Menor"),CONCATENATE("R2C",'Mapa final'!$O$19),"")</f>
        <v/>
      </c>
      <c r="T27" s="69" t="str">
        <f>IF(AND('Mapa final'!$Y$20="Media",'Mapa final'!$AA$20="Menor"),CONCATENATE("R2C",'Mapa final'!$O$20),"")</f>
        <v/>
      </c>
      <c r="U27" s="70" t="str">
        <f>IF(AND('Mapa final'!$Y$21="Media",'Mapa final'!$AA$21="Menor"),CONCATENATE("R2C",'Mapa final'!$O$21),"")</f>
        <v/>
      </c>
      <c r="V27" s="68" t="str">
        <f ca="1">IF(AND('Mapa final'!$Y$16="Media",'Mapa final'!$AA$16="Moderado"),CONCATENATE("R2C",'Mapa final'!$O$16),"")</f>
        <v/>
      </c>
      <c r="W27" s="69" t="str">
        <f ca="1">IF(AND('Mapa final'!$Y$17="Media",'Mapa final'!$AA$17="Moderado"),CONCATENATE("R2C",'Mapa final'!$O$17),"")</f>
        <v/>
      </c>
      <c r="X27" s="69" t="str">
        <f ca="1">IF(AND('Mapa final'!$Y$18="Media",'Mapa final'!$AA$18="Moderado"),CONCATENATE("R2C",'Mapa final'!$O$18),"")</f>
        <v/>
      </c>
      <c r="Y27" s="69" t="str">
        <f ca="1">IF(AND('Mapa final'!$Y$19="Media",'Mapa final'!$AA$19="Moderado"),CONCATENATE("R2C",'Mapa final'!$O$19),"")</f>
        <v/>
      </c>
      <c r="Z27" s="69" t="str">
        <f>IF(AND('Mapa final'!$Y$20="Media",'Mapa final'!$AA$20="Moderado"),CONCATENATE("R2C",'Mapa final'!$O$20),"")</f>
        <v/>
      </c>
      <c r="AA27" s="70" t="str">
        <f>IF(AND('Mapa final'!$Y$21="Media",'Mapa final'!$AA$21="Moderado"),CONCATENATE("R2C",'Mapa final'!$O$21),"")</f>
        <v/>
      </c>
      <c r="AB27" s="52" t="str">
        <f ca="1">IF(AND('Mapa final'!$Y$16="Media",'Mapa final'!$AA$16="Mayor"),CONCATENATE("R2C",'Mapa final'!$O$16),"")</f>
        <v>R2C1</v>
      </c>
      <c r="AC27" s="53" t="str">
        <f ca="1">IF(AND('Mapa final'!$Y$17="Media",'Mapa final'!$AA$17="Mayor"),CONCATENATE("R2C",'Mapa final'!$O$17),"")</f>
        <v/>
      </c>
      <c r="AD27" s="53" t="str">
        <f ca="1">IF(AND('Mapa final'!$Y$18="Media",'Mapa final'!$AA$18="Mayor"),CONCATENATE("R2C",'Mapa final'!$O$18),"")</f>
        <v/>
      </c>
      <c r="AE27" s="53" t="str">
        <f ca="1">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 ca="1">IF(AND('Mapa final'!$Y$17="Media",'Mapa final'!$AA$17="Catastrófico"),CONCATENATE("R2C",'Mapa final'!$O$17),"")</f>
        <v/>
      </c>
      <c r="AJ27" s="56" t="str">
        <f ca="1">IF(AND('Mapa final'!$Y$18="Media",'Mapa final'!$AA$18="Catastrófico"),CONCATENATE("R2C",'Mapa final'!$O$18),"")</f>
        <v/>
      </c>
      <c r="AK27" s="56" t="str">
        <f ca="1">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4"/>
      <c r="AO27" s="382"/>
      <c r="AP27" s="383"/>
      <c r="AQ27" s="383"/>
      <c r="AR27" s="383"/>
      <c r="AS27" s="383"/>
      <c r="AT27" s="384"/>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row>
    <row r="28" spans="1:76" ht="15" customHeight="1" x14ac:dyDescent="0.25">
      <c r="A28" s="84"/>
      <c r="B28" s="300"/>
      <c r="C28" s="300"/>
      <c r="D28" s="301"/>
      <c r="E28" s="341"/>
      <c r="F28" s="342"/>
      <c r="G28" s="342"/>
      <c r="H28" s="342"/>
      <c r="I28" s="343"/>
      <c r="J28" s="68" t="str">
        <f ca="1">IF(AND('Mapa final'!$Y$22="Media",'Mapa final'!$AA$22="Leve"),CONCATENATE("R3C",'Mapa final'!$O$22),"")</f>
        <v/>
      </c>
      <c r="K28" s="69" t="str">
        <f>IF(AND('Mapa final'!$Y$23="Media",'Mapa final'!$AA$23="Leve"),CONCATENATE("R3C",'Mapa final'!$O$23),"")</f>
        <v/>
      </c>
      <c r="L28" s="69" t="str">
        <f>IF(AND('Mapa final'!$Y$24="Media",'Mapa final'!$AA$24="Leve"),CONCATENATE("R3C",'Mapa final'!$O$24),"")</f>
        <v/>
      </c>
      <c r="M28" s="69" t="str">
        <f>IF(AND('Mapa final'!$Y$25="Media",'Mapa final'!$AA$25="Leve"),CONCATENATE("R3C",'Mapa final'!$O$25),"")</f>
        <v/>
      </c>
      <c r="N28" s="69" t="str">
        <f>IF(AND('Mapa final'!$Y$26="Media",'Mapa final'!$AA$26="Leve"),CONCATENATE("R3C",'Mapa final'!$O$26),"")</f>
        <v/>
      </c>
      <c r="O28" s="70" t="str">
        <f>IF(AND('Mapa final'!$Y$27="Media",'Mapa final'!$AA$27="Leve"),CONCATENATE("R3C",'Mapa final'!$O$27),"")</f>
        <v/>
      </c>
      <c r="P28" s="68" t="str">
        <f ca="1">IF(AND('Mapa final'!$Y$22="Media",'Mapa final'!$AA$22="Menor"),CONCATENATE("R3C",'Mapa final'!$O$22),"")</f>
        <v/>
      </c>
      <c r="Q28" s="69" t="str">
        <f>IF(AND('Mapa final'!$Y$23="Media",'Mapa final'!$AA$23="Menor"),CONCATENATE("R3C",'Mapa final'!$O$23),"")</f>
        <v/>
      </c>
      <c r="R28" s="69" t="str">
        <f>IF(AND('Mapa final'!$Y$24="Media",'Mapa final'!$AA$24="Menor"),CONCATENATE("R3C",'Mapa final'!$O$24),"")</f>
        <v/>
      </c>
      <c r="S28" s="69" t="str">
        <f>IF(AND('Mapa final'!$Y$25="Media",'Mapa final'!$AA$25="Menor"),CONCATENATE("R3C",'Mapa final'!$O$25),"")</f>
        <v/>
      </c>
      <c r="T28" s="69" t="str">
        <f>IF(AND('Mapa final'!$Y$26="Media",'Mapa final'!$AA$26="Menor"),CONCATENATE("R3C",'Mapa final'!$O$26),"")</f>
        <v/>
      </c>
      <c r="U28" s="70" t="str">
        <f>IF(AND('Mapa final'!$Y$27="Media",'Mapa final'!$AA$27="Menor"),CONCATENATE("R3C",'Mapa final'!$O$27),"")</f>
        <v/>
      </c>
      <c r="V28" s="68" t="str">
        <f ca="1">IF(AND('Mapa final'!$Y$22="Media",'Mapa final'!$AA$22="Moderado"),CONCATENATE("R3C",'Mapa final'!$O$22),"")</f>
        <v/>
      </c>
      <c r="W28" s="69" t="str">
        <f>IF(AND('Mapa final'!$Y$23="Media",'Mapa final'!$AA$23="Moderado"),CONCATENATE("R3C",'Mapa final'!$O$23),"")</f>
        <v/>
      </c>
      <c r="X28" s="69" t="str">
        <f>IF(AND('Mapa final'!$Y$24="Media",'Mapa final'!$AA$24="Moderado"),CONCATENATE("R3C",'Mapa final'!$O$24),"")</f>
        <v/>
      </c>
      <c r="Y28" s="69" t="str">
        <f>IF(AND('Mapa final'!$Y$25="Media",'Mapa final'!$AA$25="Moderado"),CONCATENATE("R3C",'Mapa final'!$O$25),"")</f>
        <v/>
      </c>
      <c r="Z28" s="69" t="str">
        <f>IF(AND('Mapa final'!$Y$26="Media",'Mapa final'!$AA$26="Moderado"),CONCATENATE("R3C",'Mapa final'!$O$26),"")</f>
        <v/>
      </c>
      <c r="AA28" s="70" t="str">
        <f>IF(AND('Mapa final'!$Y$27="Media",'Mapa final'!$AA$27="Moderado"),CONCATENATE("R3C",'Mapa final'!$O$27),"")</f>
        <v/>
      </c>
      <c r="AB28" s="52" t="str">
        <f ca="1">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 ca="1">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4"/>
      <c r="AO28" s="382"/>
      <c r="AP28" s="383"/>
      <c r="AQ28" s="383"/>
      <c r="AR28" s="383"/>
      <c r="AS28" s="383"/>
      <c r="AT28" s="384"/>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row>
    <row r="29" spans="1:76" ht="15" customHeight="1" x14ac:dyDescent="0.25">
      <c r="A29" s="84"/>
      <c r="B29" s="300"/>
      <c r="C29" s="300"/>
      <c r="D29" s="301"/>
      <c r="E29" s="341"/>
      <c r="F29" s="342"/>
      <c r="G29" s="342"/>
      <c r="H29" s="342"/>
      <c r="I29" s="343"/>
      <c r="J29" s="68" t="str">
        <f ca="1">IF(AND('Mapa final'!$Y$28="Media",'Mapa final'!$AA$28="Leve"),CONCATENATE("R4C",'Mapa final'!$O$28),"")</f>
        <v/>
      </c>
      <c r="K29" s="69" t="str">
        <f ca="1">IF(AND('Mapa final'!$Y$29="Media",'Mapa final'!$AA$29="Leve"),CONCATENATE("R4C",'Mapa final'!$O$29),"")</f>
        <v/>
      </c>
      <c r="L29" s="69" t="str">
        <f>IF(AND('Mapa final'!$Y$30="Media",'Mapa final'!$AA$30="Leve"),CONCATENATE("R4C",'Mapa final'!$O$30),"")</f>
        <v/>
      </c>
      <c r="M29" s="69" t="str">
        <f>IF(AND('Mapa final'!$Y$31="Media",'Mapa final'!$AA$31="Leve"),CONCATENATE("R4C",'Mapa final'!$O$31),"")</f>
        <v/>
      </c>
      <c r="N29" s="69" t="str">
        <f>IF(AND('Mapa final'!$Y$32="Media",'Mapa final'!$AA$32="Leve"),CONCATENATE("R4C",'Mapa final'!$O$32),"")</f>
        <v/>
      </c>
      <c r="O29" s="70" t="str">
        <f>IF(AND('Mapa final'!$Y$33="Media",'Mapa final'!$AA$33="Leve"),CONCATENATE("R4C",'Mapa final'!$O$33),"")</f>
        <v/>
      </c>
      <c r="P29" s="68" t="str">
        <f ca="1">IF(AND('Mapa final'!$Y$28="Media",'Mapa final'!$AA$28="Menor"),CONCATENATE("R4C",'Mapa final'!$O$28),"")</f>
        <v/>
      </c>
      <c r="Q29" s="69" t="str">
        <f ca="1">IF(AND('Mapa final'!$Y$29="Media",'Mapa final'!$AA$29="Menor"),CONCATENATE("R4C",'Mapa final'!$O$29),"")</f>
        <v/>
      </c>
      <c r="R29" s="69" t="str">
        <f>IF(AND('Mapa final'!$Y$30="Media",'Mapa final'!$AA$30="Menor"),CONCATENATE("R4C",'Mapa final'!$O$30),"")</f>
        <v/>
      </c>
      <c r="S29" s="69" t="str">
        <f>IF(AND('Mapa final'!$Y$31="Media",'Mapa final'!$AA$31="Menor"),CONCATENATE("R4C",'Mapa final'!$O$31),"")</f>
        <v/>
      </c>
      <c r="T29" s="69" t="str">
        <f>IF(AND('Mapa final'!$Y$32="Media",'Mapa final'!$AA$32="Menor"),CONCATENATE("R4C",'Mapa final'!$O$32),"")</f>
        <v/>
      </c>
      <c r="U29" s="70" t="str">
        <f>IF(AND('Mapa final'!$Y$33="Media",'Mapa final'!$AA$33="Menor"),CONCATENATE("R4C",'Mapa final'!$O$33),"")</f>
        <v/>
      </c>
      <c r="V29" s="68" t="str">
        <f ca="1">IF(AND('Mapa final'!$Y$28="Media",'Mapa final'!$AA$28="Moderado"),CONCATENATE("R4C",'Mapa final'!$O$28),"")</f>
        <v/>
      </c>
      <c r="W29" s="69" t="str">
        <f ca="1">IF(AND('Mapa final'!$Y$29="Media",'Mapa final'!$AA$29="Moderado"),CONCATENATE("R4C",'Mapa final'!$O$29),"")</f>
        <v/>
      </c>
      <c r="X29" s="69" t="str">
        <f>IF(AND('Mapa final'!$Y$30="Media",'Mapa final'!$AA$30="Moderado"),CONCATENATE("R4C",'Mapa final'!$O$30),"")</f>
        <v/>
      </c>
      <c r="Y29" s="69" t="str">
        <f>IF(AND('Mapa final'!$Y$31="Media",'Mapa final'!$AA$31="Moderado"),CONCATENATE("R4C",'Mapa final'!$O$31),"")</f>
        <v/>
      </c>
      <c r="Z29" s="69" t="str">
        <f>IF(AND('Mapa final'!$Y$32="Media",'Mapa final'!$AA$32="Moderado"),CONCATENATE("R4C",'Mapa final'!$O$32),"")</f>
        <v/>
      </c>
      <c r="AA29" s="70" t="str">
        <f>IF(AND('Mapa final'!$Y$33="Media",'Mapa final'!$AA$33="Moderado"),CONCATENATE("R4C",'Mapa final'!$O$33),"")</f>
        <v/>
      </c>
      <c r="AB29" s="52" t="str">
        <f ca="1">IF(AND('Mapa final'!$Y$28="Media",'Mapa final'!$AA$28="Mayor"),CONCATENATE("R4C",'Mapa final'!$O$28),"")</f>
        <v/>
      </c>
      <c r="AC29" s="53" t="str">
        <f ca="1">IF(AND('Mapa final'!$Y$29="Media",'Mapa final'!$AA$29="Mayor"),CONCATENATE("R4C",'Mapa final'!$O$29),"")</f>
        <v/>
      </c>
      <c r="AD29" s="58" t="str">
        <f>IF(AND('Mapa final'!$Y$30="Media",'Mapa final'!$AA$30="Mayor"),CONCATENATE("R4C",'Mapa final'!$O$30),"")</f>
        <v/>
      </c>
      <c r="AE29" s="58" t="str">
        <f>IF(AND('Mapa final'!$Y$31="Media",'Mapa final'!$AA$31="Mayor"),CONCATENATE("R4C",'Mapa final'!$O$31),"")</f>
        <v/>
      </c>
      <c r="AF29" s="58" t="str">
        <f>IF(AND('Mapa final'!$Y$32="Media",'Mapa final'!$AA$32="Mayor"),CONCATENATE("R4C",'Mapa final'!$O$32),"")</f>
        <v/>
      </c>
      <c r="AG29" s="54" t="str">
        <f>IF(AND('Mapa final'!$Y$33="Media",'Mapa final'!$AA$33="Mayor"),CONCATENATE("R4C",'Mapa final'!$O$33),"")</f>
        <v/>
      </c>
      <c r="AH29" s="55" t="str">
        <f ca="1">IF(AND('Mapa final'!$Y$28="Media",'Mapa final'!$AA$28="Catastrófico"),CONCATENATE("R4C",'Mapa final'!$O$28),"")</f>
        <v/>
      </c>
      <c r="AI29" s="56" t="str">
        <f ca="1">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4"/>
      <c r="AO29" s="382"/>
      <c r="AP29" s="383"/>
      <c r="AQ29" s="383"/>
      <c r="AR29" s="383"/>
      <c r="AS29" s="383"/>
      <c r="AT29" s="384"/>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row>
    <row r="30" spans="1:76" ht="15" customHeight="1" x14ac:dyDescent="0.25">
      <c r="A30" s="84"/>
      <c r="B30" s="300"/>
      <c r="C30" s="300"/>
      <c r="D30" s="301"/>
      <c r="E30" s="341"/>
      <c r="F30" s="342"/>
      <c r="G30" s="342"/>
      <c r="H30" s="342"/>
      <c r="I30" s="343"/>
      <c r="J30" s="68" t="str">
        <f ca="1">IF(AND('Mapa final'!$Y$34="Media",'Mapa final'!$AA$34="Leve"),CONCATENATE("R5C",'Mapa final'!$O$34),"")</f>
        <v/>
      </c>
      <c r="K30" s="69" t="str">
        <f>IF(AND('Mapa final'!$Y$35="Media",'Mapa final'!$AA$35="Leve"),CONCATENATE("R5C",'Mapa final'!$O$35),"")</f>
        <v/>
      </c>
      <c r="L30" s="69" t="str">
        <f>IF(AND('Mapa final'!$Y$36="Media",'Mapa final'!$AA$36="Leve"),CONCATENATE("R5C",'Mapa final'!$O$36),"")</f>
        <v/>
      </c>
      <c r="M30" s="69" t="str">
        <f>IF(AND('Mapa final'!$Y$37="Media",'Mapa final'!$AA$37="Leve"),CONCATENATE("R5C",'Mapa final'!$O$37),"")</f>
        <v/>
      </c>
      <c r="N30" s="69" t="str">
        <f>IF(AND('Mapa final'!$Y$38="Media",'Mapa final'!$AA$38="Leve"),CONCATENATE("R5C",'Mapa final'!$O$38),"")</f>
        <v/>
      </c>
      <c r="O30" s="70" t="str">
        <f>IF(AND('Mapa final'!$Y$39="Media",'Mapa final'!$AA$39="Leve"),CONCATENATE("R5C",'Mapa final'!$O$39),"")</f>
        <v/>
      </c>
      <c r="P30" s="68" t="str">
        <f ca="1">IF(AND('Mapa final'!$Y$34="Media",'Mapa final'!$AA$34="Menor"),CONCATENATE("R5C",'Mapa final'!$O$34),"")</f>
        <v/>
      </c>
      <c r="Q30" s="69" t="str">
        <f>IF(AND('Mapa final'!$Y$35="Media",'Mapa final'!$AA$35="Menor"),CONCATENATE("R5C",'Mapa final'!$O$35),"")</f>
        <v/>
      </c>
      <c r="R30" s="69" t="str">
        <f>IF(AND('Mapa final'!$Y$36="Media",'Mapa final'!$AA$36="Menor"),CONCATENATE("R5C",'Mapa final'!$O$36),"")</f>
        <v/>
      </c>
      <c r="S30" s="69" t="str">
        <f>IF(AND('Mapa final'!$Y$37="Media",'Mapa final'!$AA$37="Menor"),CONCATENATE("R5C",'Mapa final'!$O$37),"")</f>
        <v/>
      </c>
      <c r="T30" s="69" t="str">
        <f>IF(AND('Mapa final'!$Y$38="Media",'Mapa final'!$AA$38="Menor"),CONCATENATE("R5C",'Mapa final'!$O$38),"")</f>
        <v/>
      </c>
      <c r="U30" s="70" t="str">
        <f>IF(AND('Mapa final'!$Y$39="Media",'Mapa final'!$AA$39="Menor"),CONCATENATE("R5C",'Mapa final'!$O$39),"")</f>
        <v/>
      </c>
      <c r="V30" s="68" t="str">
        <f ca="1">IF(AND('Mapa final'!$Y$34="Media",'Mapa final'!$AA$34="Moderado"),CONCATENATE("R5C",'Mapa final'!$O$34),"")</f>
        <v/>
      </c>
      <c r="W30" s="69" t="str">
        <f>IF(AND('Mapa final'!$Y$35="Media",'Mapa final'!$AA$35="Moderado"),CONCATENATE("R5C",'Mapa final'!$O$35),"")</f>
        <v/>
      </c>
      <c r="X30" s="69" t="str">
        <f>IF(AND('Mapa final'!$Y$36="Media",'Mapa final'!$AA$36="Moderado"),CONCATENATE("R5C",'Mapa final'!$O$36),"")</f>
        <v/>
      </c>
      <c r="Y30" s="69" t="str">
        <f>IF(AND('Mapa final'!$Y$37="Media",'Mapa final'!$AA$37="Moderado"),CONCATENATE("R5C",'Mapa final'!$O$37),"")</f>
        <v/>
      </c>
      <c r="Z30" s="69" t="str">
        <f>IF(AND('Mapa final'!$Y$38="Media",'Mapa final'!$AA$38="Moderado"),CONCATENATE("R5C",'Mapa final'!$O$38),"")</f>
        <v/>
      </c>
      <c r="AA30" s="70" t="str">
        <f>IF(AND('Mapa final'!$Y$39="Media",'Mapa final'!$AA$39="Moderado"),CONCATENATE("R5C",'Mapa final'!$O$39),"")</f>
        <v/>
      </c>
      <c r="AB30" s="52" t="str">
        <f ca="1">IF(AND('Mapa final'!$Y$34="Media",'Mapa final'!$AA$34="Mayor"),CONCATENATE("R5C",'Mapa final'!$O$34),"")</f>
        <v>R5C1</v>
      </c>
      <c r="AC30" s="53" t="str">
        <f>IF(AND('Mapa final'!$Y$35="Media",'Mapa final'!$AA$35="Mayor"),CONCATENATE("R5C",'Mapa final'!$O$35),"")</f>
        <v/>
      </c>
      <c r="AD30" s="58" t="str">
        <f>IF(AND('Mapa final'!$Y$36="Media",'Mapa final'!$AA$36="Mayor"),CONCATENATE("R5C",'Mapa final'!$O$36),"")</f>
        <v/>
      </c>
      <c r="AE30" s="58" t="str">
        <f>IF(AND('Mapa final'!$Y$37="Media",'Mapa final'!$AA$37="Mayor"),CONCATENATE("R5C",'Mapa final'!$O$37),"")</f>
        <v/>
      </c>
      <c r="AF30" s="58" t="str">
        <f>IF(AND('Mapa final'!$Y$38="Media",'Mapa final'!$AA$38="Mayor"),CONCATENATE("R5C",'Mapa final'!$O$38),"")</f>
        <v/>
      </c>
      <c r="AG30" s="54" t="str">
        <f>IF(AND('Mapa final'!$Y$39="Media",'Mapa final'!$AA$39="Mayor"),CONCATENATE("R5C",'Mapa final'!$O$39),"")</f>
        <v/>
      </c>
      <c r="AH30" s="55" t="str">
        <f ca="1">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4"/>
      <c r="AO30" s="382"/>
      <c r="AP30" s="383"/>
      <c r="AQ30" s="383"/>
      <c r="AR30" s="383"/>
      <c r="AS30" s="383"/>
      <c r="AT30" s="384"/>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row>
    <row r="31" spans="1:76" ht="15" customHeight="1" x14ac:dyDescent="0.25">
      <c r="A31" s="84"/>
      <c r="B31" s="300"/>
      <c r="C31" s="300"/>
      <c r="D31" s="301"/>
      <c r="E31" s="341"/>
      <c r="F31" s="342"/>
      <c r="G31" s="342"/>
      <c r="H31" s="342"/>
      <c r="I31" s="343"/>
      <c r="J31" s="68" t="str">
        <f>IF(AND('Mapa final'!$Y$40="Media",'Mapa final'!$AA$40="Leve"),CONCATENATE("R6C",'Mapa final'!$O$40),"")</f>
        <v/>
      </c>
      <c r="K31" s="69" t="str">
        <f>IF(AND('Mapa final'!$Y$41="Media",'Mapa final'!$AA$41="Leve"),CONCATENATE("R6C",'Mapa final'!$O$41),"")</f>
        <v/>
      </c>
      <c r="L31" s="69" t="str">
        <f>IF(AND('Mapa final'!$Y$42="Media",'Mapa final'!$AA$42="Leve"),CONCATENATE("R6C",'Mapa final'!$O$42),"")</f>
        <v/>
      </c>
      <c r="M31" s="69" t="str">
        <f>IF(AND('Mapa final'!$Y$43="Media",'Mapa final'!$AA$43="Leve"),CONCATENATE("R6C",'Mapa final'!$O$43),"")</f>
        <v/>
      </c>
      <c r="N31" s="69" t="str">
        <f>IF(AND('Mapa final'!$Y$44="Media",'Mapa final'!$AA$44="Leve"),CONCATENATE("R6C",'Mapa final'!$O$44),"")</f>
        <v/>
      </c>
      <c r="O31" s="70" t="str">
        <f>IF(AND('Mapa final'!$Y$45="Media",'Mapa final'!$AA$45="Leve"),CONCATENATE("R6C",'Mapa final'!$O$45),"")</f>
        <v/>
      </c>
      <c r="P31" s="68" t="str">
        <f>IF(AND('Mapa final'!$Y$40="Media",'Mapa final'!$AA$40="Menor"),CONCATENATE("R6C",'Mapa final'!$O$40),"")</f>
        <v/>
      </c>
      <c r="Q31" s="69" t="str">
        <f>IF(AND('Mapa final'!$Y$41="Media",'Mapa final'!$AA$41="Menor"),CONCATENATE("R6C",'Mapa final'!$O$41),"")</f>
        <v/>
      </c>
      <c r="R31" s="69" t="str">
        <f>IF(AND('Mapa final'!$Y$42="Media",'Mapa final'!$AA$42="Menor"),CONCATENATE("R6C",'Mapa final'!$O$42),"")</f>
        <v/>
      </c>
      <c r="S31" s="69" t="str">
        <f>IF(AND('Mapa final'!$Y$43="Media",'Mapa final'!$AA$43="Menor"),CONCATENATE("R6C",'Mapa final'!$O$43),"")</f>
        <v/>
      </c>
      <c r="T31" s="69" t="str">
        <f>IF(AND('Mapa final'!$Y$44="Media",'Mapa final'!$AA$44="Menor"),CONCATENATE("R6C",'Mapa final'!$O$44),"")</f>
        <v/>
      </c>
      <c r="U31" s="70" t="str">
        <f>IF(AND('Mapa final'!$Y$45="Media",'Mapa final'!$AA$45="Menor"),CONCATENATE("R6C",'Mapa final'!$O$45),"")</f>
        <v/>
      </c>
      <c r="V31" s="68" t="str">
        <f>IF(AND('Mapa final'!$Y$40="Media",'Mapa final'!$AA$40="Moderado"),CONCATENATE("R6C",'Mapa final'!$O$40),"")</f>
        <v/>
      </c>
      <c r="W31" s="69" t="str">
        <f>IF(AND('Mapa final'!$Y$41="Media",'Mapa final'!$AA$41="Moderado"),CONCATENATE("R6C",'Mapa final'!$O$41),"")</f>
        <v/>
      </c>
      <c r="X31" s="69" t="str">
        <f>IF(AND('Mapa final'!$Y$42="Media",'Mapa final'!$AA$42="Moderado"),CONCATENATE("R6C",'Mapa final'!$O$42),"")</f>
        <v/>
      </c>
      <c r="Y31" s="69" t="str">
        <f>IF(AND('Mapa final'!$Y$43="Media",'Mapa final'!$AA$43="Moderado"),CONCATENATE("R6C",'Mapa final'!$O$43),"")</f>
        <v/>
      </c>
      <c r="Z31" s="69" t="str">
        <f>IF(AND('Mapa final'!$Y$44="Media",'Mapa final'!$AA$44="Moderado"),CONCATENATE("R6C",'Mapa final'!$O$44),"")</f>
        <v/>
      </c>
      <c r="AA31" s="70"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8" t="str">
        <f>IF(AND('Mapa final'!$Y$42="Media",'Mapa final'!$AA$42="Mayor"),CONCATENATE("R6C",'Mapa final'!$O$42),"")</f>
        <v/>
      </c>
      <c r="AE31" s="58" t="str">
        <f>IF(AND('Mapa final'!$Y$43="Media",'Mapa final'!$AA$43="Mayor"),CONCATENATE("R6C",'Mapa final'!$O$43),"")</f>
        <v/>
      </c>
      <c r="AF31" s="58"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4"/>
      <c r="AO31" s="382"/>
      <c r="AP31" s="383"/>
      <c r="AQ31" s="383"/>
      <c r="AR31" s="383"/>
      <c r="AS31" s="383"/>
      <c r="AT31" s="384"/>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row>
    <row r="32" spans="1:76" ht="15" customHeight="1" x14ac:dyDescent="0.25">
      <c r="A32" s="84"/>
      <c r="B32" s="300"/>
      <c r="C32" s="300"/>
      <c r="D32" s="301"/>
      <c r="E32" s="341"/>
      <c r="F32" s="342"/>
      <c r="G32" s="342"/>
      <c r="H32" s="342"/>
      <c r="I32" s="343"/>
      <c r="J32" s="68" t="str">
        <f>IF(AND('Mapa final'!$Y$46="Media",'Mapa final'!$AA$46="Leve"),CONCATENATE("R7C",'Mapa final'!$O$46),"")</f>
        <v/>
      </c>
      <c r="K32" s="69" t="str">
        <f>IF(AND('Mapa final'!$Y$47="Media",'Mapa final'!$AA$47="Leve"),CONCATENATE("R7C",'Mapa final'!$O$47),"")</f>
        <v/>
      </c>
      <c r="L32" s="69" t="str">
        <f>IF(AND('Mapa final'!$Y$48="Media",'Mapa final'!$AA$48="Leve"),CONCATENATE("R7C",'Mapa final'!$O$48),"")</f>
        <v/>
      </c>
      <c r="M32" s="69" t="str">
        <f>IF(AND('Mapa final'!$Y$49="Media",'Mapa final'!$AA$49="Leve"),CONCATENATE("R7C",'Mapa final'!$O$49),"")</f>
        <v/>
      </c>
      <c r="N32" s="69" t="str">
        <f>IF(AND('Mapa final'!$Y$50="Media",'Mapa final'!$AA$50="Leve"),CONCATENATE("R7C",'Mapa final'!$O$50),"")</f>
        <v/>
      </c>
      <c r="O32" s="70" t="str">
        <f>IF(AND('Mapa final'!$Y$51="Media",'Mapa final'!$AA$51="Leve"),CONCATENATE("R7C",'Mapa final'!$O$51),"")</f>
        <v/>
      </c>
      <c r="P32" s="68" t="str">
        <f>IF(AND('Mapa final'!$Y$46="Media",'Mapa final'!$AA$46="Menor"),CONCATENATE("R7C",'Mapa final'!$O$46),"")</f>
        <v/>
      </c>
      <c r="Q32" s="69" t="str">
        <f>IF(AND('Mapa final'!$Y$47="Media",'Mapa final'!$AA$47="Menor"),CONCATENATE("R7C",'Mapa final'!$O$47),"")</f>
        <v/>
      </c>
      <c r="R32" s="69" t="str">
        <f>IF(AND('Mapa final'!$Y$48="Media",'Mapa final'!$AA$48="Menor"),CONCATENATE("R7C",'Mapa final'!$O$48),"")</f>
        <v/>
      </c>
      <c r="S32" s="69" t="str">
        <f>IF(AND('Mapa final'!$Y$49="Media",'Mapa final'!$AA$49="Menor"),CONCATENATE("R7C",'Mapa final'!$O$49),"")</f>
        <v/>
      </c>
      <c r="T32" s="69" t="str">
        <f>IF(AND('Mapa final'!$Y$50="Media",'Mapa final'!$AA$50="Menor"),CONCATENATE("R7C",'Mapa final'!$O$50),"")</f>
        <v/>
      </c>
      <c r="U32" s="70" t="str">
        <f>IF(AND('Mapa final'!$Y$51="Media",'Mapa final'!$AA$51="Menor"),CONCATENATE("R7C",'Mapa final'!$O$51),"")</f>
        <v/>
      </c>
      <c r="V32" s="68" t="str">
        <f>IF(AND('Mapa final'!$Y$46="Media",'Mapa final'!$AA$46="Moderado"),CONCATENATE("R7C",'Mapa final'!$O$46),"")</f>
        <v/>
      </c>
      <c r="W32" s="69" t="str">
        <f>IF(AND('Mapa final'!$Y$47="Media",'Mapa final'!$AA$47="Moderado"),CONCATENATE("R7C",'Mapa final'!$O$47),"")</f>
        <v/>
      </c>
      <c r="X32" s="69" t="str">
        <f>IF(AND('Mapa final'!$Y$48="Media",'Mapa final'!$AA$48="Moderado"),CONCATENATE("R7C",'Mapa final'!$O$48),"")</f>
        <v/>
      </c>
      <c r="Y32" s="69" t="str">
        <f>IF(AND('Mapa final'!$Y$49="Media",'Mapa final'!$AA$49="Moderado"),CONCATENATE("R7C",'Mapa final'!$O$49),"")</f>
        <v/>
      </c>
      <c r="Z32" s="69" t="str">
        <f>IF(AND('Mapa final'!$Y$50="Media",'Mapa final'!$AA$50="Moderado"),CONCATENATE("R7C",'Mapa final'!$O$50),"")</f>
        <v/>
      </c>
      <c r="AA32" s="70"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8" t="str">
        <f>IF(AND('Mapa final'!$Y$48="Media",'Mapa final'!$AA$48="Mayor"),CONCATENATE("R7C",'Mapa final'!$O$48),"")</f>
        <v/>
      </c>
      <c r="AE32" s="58" t="str">
        <f>IF(AND('Mapa final'!$Y$49="Media",'Mapa final'!$AA$49="Mayor"),CONCATENATE("R7C",'Mapa final'!$O$49),"")</f>
        <v/>
      </c>
      <c r="AF32" s="58"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4"/>
      <c r="AO32" s="382"/>
      <c r="AP32" s="383"/>
      <c r="AQ32" s="383"/>
      <c r="AR32" s="383"/>
      <c r="AS32" s="383"/>
      <c r="AT32" s="384"/>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row>
    <row r="33" spans="1:80" ht="15" customHeight="1" x14ac:dyDescent="0.25">
      <c r="A33" s="84"/>
      <c r="B33" s="300"/>
      <c r="C33" s="300"/>
      <c r="D33" s="301"/>
      <c r="E33" s="341"/>
      <c r="F33" s="342"/>
      <c r="G33" s="342"/>
      <c r="H33" s="342"/>
      <c r="I33" s="343"/>
      <c r="J33" s="68" t="str">
        <f>IF(AND('Mapa final'!$Y$52="Media",'Mapa final'!$AA$52="Leve"),CONCATENATE("R8C",'Mapa final'!$O$52),"")</f>
        <v/>
      </c>
      <c r="K33" s="69" t="str">
        <f>IF(AND('Mapa final'!$Y$53="Media",'Mapa final'!$AA$53="Leve"),CONCATENATE("R8C",'Mapa final'!$O$53),"")</f>
        <v/>
      </c>
      <c r="L33" s="69" t="str">
        <f>IF(AND('Mapa final'!$Y$54="Media",'Mapa final'!$AA$54="Leve"),CONCATENATE("R8C",'Mapa final'!$O$54),"")</f>
        <v/>
      </c>
      <c r="M33" s="69" t="str">
        <f>IF(AND('Mapa final'!$Y$55="Media",'Mapa final'!$AA$55="Leve"),CONCATENATE("R8C",'Mapa final'!$O$55),"")</f>
        <v/>
      </c>
      <c r="N33" s="69" t="str">
        <f>IF(AND('Mapa final'!$Y$56="Media",'Mapa final'!$AA$56="Leve"),CONCATENATE("R8C",'Mapa final'!$O$56),"")</f>
        <v/>
      </c>
      <c r="O33" s="70" t="str">
        <f>IF(AND('Mapa final'!$Y$57="Media",'Mapa final'!$AA$57="Leve"),CONCATENATE("R8C",'Mapa final'!$O$57),"")</f>
        <v/>
      </c>
      <c r="P33" s="68" t="str">
        <f>IF(AND('Mapa final'!$Y$52="Media",'Mapa final'!$AA$52="Menor"),CONCATENATE("R8C",'Mapa final'!$O$52),"")</f>
        <v/>
      </c>
      <c r="Q33" s="69" t="str">
        <f>IF(AND('Mapa final'!$Y$53="Media",'Mapa final'!$AA$53="Menor"),CONCATENATE("R8C",'Mapa final'!$O$53),"")</f>
        <v/>
      </c>
      <c r="R33" s="69" t="str">
        <f>IF(AND('Mapa final'!$Y$54="Media",'Mapa final'!$AA$54="Menor"),CONCATENATE("R8C",'Mapa final'!$O$54),"")</f>
        <v/>
      </c>
      <c r="S33" s="69" t="str">
        <f>IF(AND('Mapa final'!$Y$55="Media",'Mapa final'!$AA$55="Menor"),CONCATENATE("R8C",'Mapa final'!$O$55),"")</f>
        <v/>
      </c>
      <c r="T33" s="69" t="str">
        <f>IF(AND('Mapa final'!$Y$56="Media",'Mapa final'!$AA$56="Menor"),CONCATENATE("R8C",'Mapa final'!$O$56),"")</f>
        <v/>
      </c>
      <c r="U33" s="70" t="str">
        <f>IF(AND('Mapa final'!$Y$57="Media",'Mapa final'!$AA$57="Menor"),CONCATENATE("R8C",'Mapa final'!$O$57),"")</f>
        <v/>
      </c>
      <c r="V33" s="68" t="str">
        <f>IF(AND('Mapa final'!$Y$52="Media",'Mapa final'!$AA$52="Moderado"),CONCATENATE("R8C",'Mapa final'!$O$52),"")</f>
        <v/>
      </c>
      <c r="W33" s="69" t="str">
        <f>IF(AND('Mapa final'!$Y$53="Media",'Mapa final'!$AA$53="Moderado"),CONCATENATE("R8C",'Mapa final'!$O$53),"")</f>
        <v/>
      </c>
      <c r="X33" s="69" t="str">
        <f>IF(AND('Mapa final'!$Y$54="Media",'Mapa final'!$AA$54="Moderado"),CONCATENATE("R8C",'Mapa final'!$O$54),"")</f>
        <v/>
      </c>
      <c r="Y33" s="69" t="str">
        <f>IF(AND('Mapa final'!$Y$55="Media",'Mapa final'!$AA$55="Moderado"),CONCATENATE("R8C",'Mapa final'!$O$55),"")</f>
        <v/>
      </c>
      <c r="Z33" s="69" t="str">
        <f>IF(AND('Mapa final'!$Y$56="Media",'Mapa final'!$AA$56="Moderado"),CONCATENATE("R8C",'Mapa final'!$O$56),"")</f>
        <v/>
      </c>
      <c r="AA33" s="70"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8" t="str">
        <f>IF(AND('Mapa final'!$Y$54="Media",'Mapa final'!$AA$54="Mayor"),CONCATENATE("R8C",'Mapa final'!$O$54),"")</f>
        <v/>
      </c>
      <c r="AE33" s="58" t="str">
        <f>IF(AND('Mapa final'!$Y$55="Media",'Mapa final'!$AA$55="Mayor"),CONCATENATE("R8C",'Mapa final'!$O$55),"")</f>
        <v/>
      </c>
      <c r="AF33" s="58"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4"/>
      <c r="AO33" s="382"/>
      <c r="AP33" s="383"/>
      <c r="AQ33" s="383"/>
      <c r="AR33" s="383"/>
      <c r="AS33" s="383"/>
      <c r="AT33" s="384"/>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row>
    <row r="34" spans="1:80" ht="15" customHeight="1" x14ac:dyDescent="0.25">
      <c r="A34" s="84"/>
      <c r="B34" s="300"/>
      <c r="C34" s="300"/>
      <c r="D34" s="301"/>
      <c r="E34" s="341"/>
      <c r="F34" s="342"/>
      <c r="G34" s="342"/>
      <c r="H34" s="342"/>
      <c r="I34" s="343"/>
      <c r="J34" s="68" t="str">
        <f>IF(AND('Mapa final'!$Y$58="Media",'Mapa final'!$AA$58="Leve"),CONCATENATE("R9C",'Mapa final'!$O$58),"")</f>
        <v/>
      </c>
      <c r="K34" s="69" t="str">
        <f>IF(AND('Mapa final'!$Y$59="Media",'Mapa final'!$AA$59="Leve"),CONCATENATE("R9C",'Mapa final'!$O$59),"")</f>
        <v/>
      </c>
      <c r="L34" s="69" t="str">
        <f>IF(AND('Mapa final'!$Y$60="Media",'Mapa final'!$AA$60="Leve"),CONCATENATE("R9C",'Mapa final'!$O$60),"")</f>
        <v/>
      </c>
      <c r="M34" s="69" t="str">
        <f>IF(AND('Mapa final'!$Y$61="Media",'Mapa final'!$AA$61="Leve"),CONCATENATE("R9C",'Mapa final'!$O$61),"")</f>
        <v/>
      </c>
      <c r="N34" s="69" t="str">
        <f>IF(AND('Mapa final'!$Y$62="Media",'Mapa final'!$AA$62="Leve"),CONCATENATE("R9C",'Mapa final'!$O$62),"")</f>
        <v/>
      </c>
      <c r="O34" s="70" t="str">
        <f>IF(AND('Mapa final'!$Y$63="Media",'Mapa final'!$AA$63="Leve"),CONCATENATE("R9C",'Mapa final'!$O$63),"")</f>
        <v/>
      </c>
      <c r="P34" s="68" t="str">
        <f>IF(AND('Mapa final'!$Y$58="Media",'Mapa final'!$AA$58="Menor"),CONCATENATE("R9C",'Mapa final'!$O$58),"")</f>
        <v/>
      </c>
      <c r="Q34" s="69" t="str">
        <f>IF(AND('Mapa final'!$Y$59="Media",'Mapa final'!$AA$59="Menor"),CONCATENATE("R9C",'Mapa final'!$O$59),"")</f>
        <v/>
      </c>
      <c r="R34" s="69" t="str">
        <f>IF(AND('Mapa final'!$Y$60="Media",'Mapa final'!$AA$60="Menor"),CONCATENATE("R9C",'Mapa final'!$O$60),"")</f>
        <v/>
      </c>
      <c r="S34" s="69" t="str">
        <f>IF(AND('Mapa final'!$Y$61="Media",'Mapa final'!$AA$61="Menor"),CONCATENATE("R9C",'Mapa final'!$O$61),"")</f>
        <v/>
      </c>
      <c r="T34" s="69" t="str">
        <f>IF(AND('Mapa final'!$Y$62="Media",'Mapa final'!$AA$62="Menor"),CONCATENATE("R9C",'Mapa final'!$O$62),"")</f>
        <v/>
      </c>
      <c r="U34" s="70" t="str">
        <f>IF(AND('Mapa final'!$Y$63="Media",'Mapa final'!$AA$63="Menor"),CONCATENATE("R9C",'Mapa final'!$O$63),"")</f>
        <v/>
      </c>
      <c r="V34" s="68" t="str">
        <f>IF(AND('Mapa final'!$Y$58="Media",'Mapa final'!$AA$58="Moderado"),CONCATENATE("R9C",'Mapa final'!$O$58),"")</f>
        <v/>
      </c>
      <c r="W34" s="69" t="str">
        <f>IF(AND('Mapa final'!$Y$59="Media",'Mapa final'!$AA$59="Moderado"),CONCATENATE("R9C",'Mapa final'!$O$59),"")</f>
        <v/>
      </c>
      <c r="X34" s="69" t="str">
        <f>IF(AND('Mapa final'!$Y$60="Media",'Mapa final'!$AA$60="Moderado"),CONCATENATE("R9C",'Mapa final'!$O$60),"")</f>
        <v/>
      </c>
      <c r="Y34" s="69" t="str">
        <f>IF(AND('Mapa final'!$Y$61="Media",'Mapa final'!$AA$61="Moderado"),CONCATENATE("R9C",'Mapa final'!$O$61),"")</f>
        <v/>
      </c>
      <c r="Z34" s="69" t="str">
        <f>IF(AND('Mapa final'!$Y$62="Media",'Mapa final'!$AA$62="Moderado"),CONCATENATE("R9C",'Mapa final'!$O$62),"")</f>
        <v/>
      </c>
      <c r="AA34" s="70"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8" t="str">
        <f>IF(AND('Mapa final'!$Y$60="Media",'Mapa final'!$AA$60="Mayor"),CONCATENATE("R9C",'Mapa final'!$O$60),"")</f>
        <v/>
      </c>
      <c r="AE34" s="58" t="str">
        <f>IF(AND('Mapa final'!$Y$61="Media",'Mapa final'!$AA$61="Mayor"),CONCATENATE("R9C",'Mapa final'!$O$61),"")</f>
        <v/>
      </c>
      <c r="AF34" s="58"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4"/>
      <c r="AO34" s="382"/>
      <c r="AP34" s="383"/>
      <c r="AQ34" s="383"/>
      <c r="AR34" s="383"/>
      <c r="AS34" s="383"/>
      <c r="AT34" s="3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row>
    <row r="35" spans="1:80" ht="15.75" customHeight="1" thickBot="1" x14ac:dyDescent="0.3">
      <c r="A35" s="84"/>
      <c r="B35" s="300"/>
      <c r="C35" s="300"/>
      <c r="D35" s="301"/>
      <c r="E35" s="344"/>
      <c r="F35" s="345"/>
      <c r="G35" s="345"/>
      <c r="H35" s="345"/>
      <c r="I35" s="346"/>
      <c r="J35" s="68" t="str">
        <f>IF(AND('Mapa final'!$Y$64="Media",'Mapa final'!$AA$64="Leve"),CONCATENATE("R10C",'Mapa final'!$O$64),"")</f>
        <v/>
      </c>
      <c r="K35" s="69" t="str">
        <f>IF(AND('Mapa final'!$Y$65="Media",'Mapa final'!$AA$65="Leve"),CONCATENATE("R10C",'Mapa final'!$O$65),"")</f>
        <v/>
      </c>
      <c r="L35" s="69" t="str">
        <f>IF(AND('Mapa final'!$Y$66="Media",'Mapa final'!$AA$66="Leve"),CONCATENATE("R10C",'Mapa final'!$O$66),"")</f>
        <v/>
      </c>
      <c r="M35" s="69" t="str">
        <f>IF(AND('Mapa final'!$Y$67="Media",'Mapa final'!$AA$67="Leve"),CONCATENATE("R10C",'Mapa final'!$O$67),"")</f>
        <v/>
      </c>
      <c r="N35" s="69" t="str">
        <f>IF(AND('Mapa final'!$Y$68="Media",'Mapa final'!$AA$68="Leve"),CONCATENATE("R10C",'Mapa final'!$O$68),"")</f>
        <v/>
      </c>
      <c r="O35" s="70" t="str">
        <f>IF(AND('Mapa final'!$Y$69="Media",'Mapa final'!$AA$69="Leve"),CONCATENATE("R10C",'Mapa final'!$O$69),"")</f>
        <v/>
      </c>
      <c r="P35" s="68" t="str">
        <f>IF(AND('Mapa final'!$Y$64="Media",'Mapa final'!$AA$64="Menor"),CONCATENATE("R10C",'Mapa final'!$O$64),"")</f>
        <v/>
      </c>
      <c r="Q35" s="69" t="str">
        <f>IF(AND('Mapa final'!$Y$65="Media",'Mapa final'!$AA$65="Menor"),CONCATENATE("R10C",'Mapa final'!$O$65),"")</f>
        <v/>
      </c>
      <c r="R35" s="69" t="str">
        <f>IF(AND('Mapa final'!$Y$66="Media",'Mapa final'!$AA$66="Menor"),CONCATENATE("R10C",'Mapa final'!$O$66),"")</f>
        <v/>
      </c>
      <c r="S35" s="69" t="str">
        <f>IF(AND('Mapa final'!$Y$67="Media",'Mapa final'!$AA$67="Menor"),CONCATENATE("R10C",'Mapa final'!$O$67),"")</f>
        <v/>
      </c>
      <c r="T35" s="69" t="str">
        <f>IF(AND('Mapa final'!$Y$68="Media",'Mapa final'!$AA$68="Menor"),CONCATENATE("R10C",'Mapa final'!$O$68),"")</f>
        <v/>
      </c>
      <c r="U35" s="70" t="str">
        <f>IF(AND('Mapa final'!$Y$69="Media",'Mapa final'!$AA$69="Menor"),CONCATENATE("R10C",'Mapa final'!$O$69),"")</f>
        <v/>
      </c>
      <c r="V35" s="68" t="str">
        <f>IF(AND('Mapa final'!$Y$64="Media",'Mapa final'!$AA$64="Moderado"),CONCATENATE("R10C",'Mapa final'!$O$64),"")</f>
        <v/>
      </c>
      <c r="W35" s="69" t="str">
        <f>IF(AND('Mapa final'!$Y$65="Media",'Mapa final'!$AA$65="Moderado"),CONCATENATE("R10C",'Mapa final'!$O$65),"")</f>
        <v/>
      </c>
      <c r="X35" s="69" t="str">
        <f>IF(AND('Mapa final'!$Y$66="Media",'Mapa final'!$AA$66="Moderado"),CONCATENATE("R10C",'Mapa final'!$O$66),"")</f>
        <v/>
      </c>
      <c r="Y35" s="69" t="str">
        <f>IF(AND('Mapa final'!$Y$67="Media",'Mapa final'!$AA$67="Moderado"),CONCATENATE("R10C",'Mapa final'!$O$67),"")</f>
        <v/>
      </c>
      <c r="Z35" s="69" t="str">
        <f>IF(AND('Mapa final'!$Y$68="Media",'Mapa final'!$AA$68="Moderado"),CONCATENATE("R10C",'Mapa final'!$O$68),"")</f>
        <v/>
      </c>
      <c r="AA35" s="70" t="str">
        <f>IF(AND('Mapa final'!$Y$69="Media",'Mapa final'!$AA$69="Moderado"),CONCATENATE("R10C",'Mapa final'!$O$69),"")</f>
        <v/>
      </c>
      <c r="AB35" s="59" t="str">
        <f>IF(AND('Mapa final'!$Y$64="Media",'Mapa final'!$AA$64="Mayor"),CONCATENATE("R10C",'Mapa final'!$O$64),"")</f>
        <v/>
      </c>
      <c r="AC35" s="60" t="str">
        <f>IF(AND('Mapa final'!$Y$65="Media",'Mapa final'!$AA$65="Mayor"),CONCATENATE("R10C",'Mapa final'!$O$65),"")</f>
        <v/>
      </c>
      <c r="AD35" s="60" t="str">
        <f>IF(AND('Mapa final'!$Y$66="Media",'Mapa final'!$AA$66="Mayor"),CONCATENATE("R10C",'Mapa final'!$O$66),"")</f>
        <v/>
      </c>
      <c r="AE35" s="60" t="str">
        <f>IF(AND('Mapa final'!$Y$67="Media",'Mapa final'!$AA$67="Mayor"),CONCATENATE("R10C",'Mapa final'!$O$67),"")</f>
        <v/>
      </c>
      <c r="AF35" s="60" t="str">
        <f>IF(AND('Mapa final'!$Y$68="Media",'Mapa final'!$AA$68="Mayor"),CONCATENATE("R10C",'Mapa final'!$O$68),"")</f>
        <v/>
      </c>
      <c r="AG35" s="61" t="str">
        <f>IF(AND('Mapa final'!$Y$69="Media",'Mapa final'!$AA$69="Mayor"),CONCATENATE("R10C",'Mapa final'!$O$69),"")</f>
        <v/>
      </c>
      <c r="AH35" s="62" t="str">
        <f>IF(AND('Mapa final'!$Y$64="Media",'Mapa final'!$AA$64="Catastrófico"),CONCATENATE("R10C",'Mapa final'!$O$64),"")</f>
        <v/>
      </c>
      <c r="AI35" s="63" t="str">
        <f>IF(AND('Mapa final'!$Y$65="Media",'Mapa final'!$AA$65="Catastrófico"),CONCATENATE("R10C",'Mapa final'!$O$65),"")</f>
        <v/>
      </c>
      <c r="AJ35" s="63" t="str">
        <f>IF(AND('Mapa final'!$Y$66="Media",'Mapa final'!$AA$66="Catastrófico"),CONCATENATE("R10C",'Mapa final'!$O$66),"")</f>
        <v/>
      </c>
      <c r="AK35" s="63" t="str">
        <f>IF(AND('Mapa final'!$Y$67="Media",'Mapa final'!$AA$67="Catastrófico"),CONCATENATE("R10C",'Mapa final'!$O$67),"")</f>
        <v/>
      </c>
      <c r="AL35" s="63" t="str">
        <f>IF(AND('Mapa final'!$Y$68="Media",'Mapa final'!$AA$68="Catastrófico"),CONCATENATE("R10C",'Mapa final'!$O$68),"")</f>
        <v/>
      </c>
      <c r="AM35" s="64" t="str">
        <f>IF(AND('Mapa final'!$Y$69="Media",'Mapa final'!$AA$69="Catastrófico"),CONCATENATE("R10C",'Mapa final'!$O$69),"")</f>
        <v/>
      </c>
      <c r="AN35" s="84"/>
      <c r="AO35" s="385"/>
      <c r="AP35" s="386"/>
      <c r="AQ35" s="386"/>
      <c r="AR35" s="386"/>
      <c r="AS35" s="386"/>
      <c r="AT35" s="387"/>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row>
    <row r="36" spans="1:80" ht="15" customHeight="1" x14ac:dyDescent="0.25">
      <c r="A36" s="84"/>
      <c r="B36" s="300"/>
      <c r="C36" s="300"/>
      <c r="D36" s="301"/>
      <c r="E36" s="338" t="s">
        <v>113</v>
      </c>
      <c r="F36" s="339"/>
      <c r="G36" s="339"/>
      <c r="H36" s="339"/>
      <c r="I36" s="339"/>
      <c r="J36" s="74" t="str">
        <f ca="1">IF(AND('Mapa final'!$Y$10="Baja",'Mapa final'!$AA$10="Leve"),CONCATENATE("R1C",'Mapa final'!$O$10),"")</f>
        <v/>
      </c>
      <c r="K36" s="75" t="str">
        <f ca="1">IF(AND('Mapa final'!$Y$11="Baja",'Mapa final'!$AA$11="Leve"),CONCATENATE("R1C",'Mapa final'!$O$11),"")</f>
        <v/>
      </c>
      <c r="L36" s="75" t="str">
        <f ca="1">IF(AND('Mapa final'!$Y$12="Baja",'Mapa final'!$AA$12="Leve"),CONCATENATE("R1C",'Mapa final'!$O$12),"")</f>
        <v/>
      </c>
      <c r="M36" s="75" t="str">
        <f>IF(AND('Mapa final'!$Y$13="Baja",'Mapa final'!$AA$13="Leve"),CONCATENATE("R1C",'Mapa final'!$O$13),"")</f>
        <v/>
      </c>
      <c r="N36" s="75" t="str">
        <f>IF(AND('Mapa final'!$Y$14="Baja",'Mapa final'!$AA$14="Leve"),CONCATENATE("R1C",'Mapa final'!$O$14),"")</f>
        <v/>
      </c>
      <c r="O36" s="76" t="str">
        <f>IF(AND('Mapa final'!$Y$15="Baja",'Mapa final'!$AA$15="Leve"),CONCATENATE("R1C",'Mapa final'!$O$15),"")</f>
        <v/>
      </c>
      <c r="P36" s="65" t="str">
        <f ca="1">IF(AND('Mapa final'!$Y$10="Baja",'Mapa final'!$AA$10="Menor"),CONCATENATE("R1C",'Mapa final'!$O$10),"")</f>
        <v/>
      </c>
      <c r="Q36" s="66" t="str">
        <f ca="1">IF(AND('Mapa final'!$Y$11="Baja",'Mapa final'!$AA$11="Menor"),CONCATENATE("R1C",'Mapa final'!$O$11),"")</f>
        <v/>
      </c>
      <c r="R36" s="66" t="str">
        <f ca="1">IF(AND('Mapa final'!$Y$12="Baja",'Mapa final'!$AA$12="Menor"),CONCATENATE("R1C",'Mapa final'!$O$12),"")</f>
        <v/>
      </c>
      <c r="S36" s="66" t="str">
        <f>IF(AND('Mapa final'!$Y$13="Baja",'Mapa final'!$AA$13="Menor"),CONCATENATE("R1C",'Mapa final'!$O$13),"")</f>
        <v/>
      </c>
      <c r="T36" s="66" t="str">
        <f>IF(AND('Mapa final'!$Y$14="Baja",'Mapa final'!$AA$14="Menor"),CONCATENATE("R1C",'Mapa final'!$O$14),"")</f>
        <v/>
      </c>
      <c r="U36" s="67" t="str">
        <f>IF(AND('Mapa final'!$Y$15="Baja",'Mapa final'!$AA$15="Menor"),CONCATENATE("R1C",'Mapa final'!$O$15),"")</f>
        <v/>
      </c>
      <c r="V36" s="65" t="str">
        <f ca="1">IF(AND('Mapa final'!$Y$10="Baja",'Mapa final'!$AA$10="Moderado"),CONCATENATE("R1C",'Mapa final'!$O$10),"")</f>
        <v/>
      </c>
      <c r="W36" s="66" t="str">
        <f ca="1">IF(AND('Mapa final'!$Y$11="Baja",'Mapa final'!$AA$11="Moderado"),CONCATENATE("R1C",'Mapa final'!$O$11),"")</f>
        <v>R1C2</v>
      </c>
      <c r="X36" s="66" t="str">
        <f ca="1">IF(AND('Mapa final'!$Y$12="Baja",'Mapa final'!$AA$12="Moderado"),CONCATENATE("R1C",'Mapa final'!$O$12),"")</f>
        <v>R1C3</v>
      </c>
      <c r="Y36" s="66" t="str">
        <f>IF(AND('Mapa final'!$Y$13="Baja",'Mapa final'!$AA$13="Moderado"),CONCATENATE("R1C",'Mapa final'!$O$13),"")</f>
        <v/>
      </c>
      <c r="Z36" s="66" t="str">
        <f>IF(AND('Mapa final'!$Y$14="Baja",'Mapa final'!$AA$14="Moderado"),CONCATENATE("R1C",'Mapa final'!$O$14),"")</f>
        <v/>
      </c>
      <c r="AA36" s="67" t="str">
        <f>IF(AND('Mapa final'!$Y$15="Baja",'Mapa final'!$AA$15="Moderado"),CONCATENATE("R1C",'Mapa final'!$O$15),"")</f>
        <v/>
      </c>
      <c r="AB36" s="46" t="str">
        <f ca="1">IF(AND('Mapa final'!$Y$10="Baja",'Mapa final'!$AA$10="Mayor"),CONCATENATE("R1C",'Mapa final'!$O$10),"")</f>
        <v/>
      </c>
      <c r="AC36" s="47" t="str">
        <f ca="1">IF(AND('Mapa final'!$Y$11="Baja",'Mapa final'!$AA$11="Mayor"),CONCATENATE("R1C",'Mapa final'!$O$11),"")</f>
        <v/>
      </c>
      <c r="AD36" s="47" t="str">
        <f ca="1">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 ca="1">IF(AND('Mapa final'!$Y$11="Baja",'Mapa final'!$AA$11="Catastrófico"),CONCATENATE("R1C",'Mapa final'!$O$11),"")</f>
        <v/>
      </c>
      <c r="AJ36" s="50" t="str">
        <f ca="1">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4"/>
      <c r="AO36" s="370" t="s">
        <v>81</v>
      </c>
      <c r="AP36" s="371"/>
      <c r="AQ36" s="371"/>
      <c r="AR36" s="371"/>
      <c r="AS36" s="371"/>
      <c r="AT36" s="372"/>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row>
    <row r="37" spans="1:80" ht="15" customHeight="1" x14ac:dyDescent="0.25">
      <c r="A37" s="84"/>
      <c r="B37" s="300"/>
      <c r="C37" s="300"/>
      <c r="D37" s="301"/>
      <c r="E37" s="357"/>
      <c r="F37" s="358"/>
      <c r="G37" s="358"/>
      <c r="H37" s="358"/>
      <c r="I37" s="358"/>
      <c r="J37" s="77" t="str">
        <f ca="1">IF(AND('Mapa final'!$Y$16="Baja",'Mapa final'!$AA$16="Leve"),CONCATENATE("R2C",'Mapa final'!$O$16),"")</f>
        <v/>
      </c>
      <c r="K37" s="78" t="str">
        <f ca="1">IF(AND('Mapa final'!$Y$17="Baja",'Mapa final'!$AA$17="Leve"),CONCATENATE("R2C",'Mapa final'!$O$17),"")</f>
        <v/>
      </c>
      <c r="L37" s="78" t="str">
        <f ca="1">IF(AND('Mapa final'!$Y$18="Baja",'Mapa final'!$AA$18="Leve"),CONCATENATE("R2C",'Mapa final'!$O$18),"")</f>
        <v/>
      </c>
      <c r="M37" s="78" t="str">
        <f ca="1">IF(AND('Mapa final'!$Y$19="Baja",'Mapa final'!$AA$19="Leve"),CONCATENATE("R2C",'Mapa final'!$O$19),"")</f>
        <v/>
      </c>
      <c r="N37" s="78" t="str">
        <f>IF(AND('Mapa final'!$Y$20="Baja",'Mapa final'!$AA$20="Leve"),CONCATENATE("R2C",'Mapa final'!$O$20),"")</f>
        <v/>
      </c>
      <c r="O37" s="79" t="str">
        <f>IF(AND('Mapa final'!$Y$21="Baja",'Mapa final'!$AA$21="Leve"),CONCATENATE("R2C",'Mapa final'!$O$21),"")</f>
        <v/>
      </c>
      <c r="P37" s="68" t="str">
        <f ca="1">IF(AND('Mapa final'!$Y$16="Baja",'Mapa final'!$AA$16="Menor"),CONCATENATE("R2C",'Mapa final'!$O$16),"")</f>
        <v/>
      </c>
      <c r="Q37" s="69" t="str">
        <f ca="1">IF(AND('Mapa final'!$Y$17="Baja",'Mapa final'!$AA$17="Menor"),CONCATENATE("R2C",'Mapa final'!$O$17),"")</f>
        <v/>
      </c>
      <c r="R37" s="69" t="str">
        <f ca="1">IF(AND('Mapa final'!$Y$18="Baja",'Mapa final'!$AA$18="Menor"),CONCATENATE("R2C",'Mapa final'!$O$18),"")</f>
        <v/>
      </c>
      <c r="S37" s="69" t="str">
        <f ca="1">IF(AND('Mapa final'!$Y$19="Baja",'Mapa final'!$AA$19="Menor"),CONCATENATE("R2C",'Mapa final'!$O$19),"")</f>
        <v/>
      </c>
      <c r="T37" s="69" t="str">
        <f>IF(AND('Mapa final'!$Y$20="Baja",'Mapa final'!$AA$20="Menor"),CONCATENATE("R2C",'Mapa final'!$O$20),"")</f>
        <v/>
      </c>
      <c r="U37" s="70" t="str">
        <f>IF(AND('Mapa final'!$Y$21="Baja",'Mapa final'!$AA$21="Menor"),CONCATENATE("R2C",'Mapa final'!$O$21),"")</f>
        <v/>
      </c>
      <c r="V37" s="68" t="str">
        <f ca="1">IF(AND('Mapa final'!$Y$16="Baja",'Mapa final'!$AA$16="Moderado"),CONCATENATE("R2C",'Mapa final'!$O$16),"")</f>
        <v/>
      </c>
      <c r="W37" s="69" t="str">
        <f ca="1">IF(AND('Mapa final'!$Y$17="Baja",'Mapa final'!$AA$17="Moderado"),CONCATENATE("R2C",'Mapa final'!$O$17),"")</f>
        <v>R2C2</v>
      </c>
      <c r="X37" s="69" t="str">
        <f ca="1">IF(AND('Mapa final'!$Y$18="Baja",'Mapa final'!$AA$18="Moderado"),CONCATENATE("R2C",'Mapa final'!$O$18),"")</f>
        <v>R2C3</v>
      </c>
      <c r="Y37" s="69" t="str">
        <f ca="1">IF(AND('Mapa final'!$Y$19="Baja",'Mapa final'!$AA$19="Moderado"),CONCATENATE("R2C",'Mapa final'!$O$19),"")</f>
        <v/>
      </c>
      <c r="Z37" s="69" t="str">
        <f>IF(AND('Mapa final'!$Y$20="Baja",'Mapa final'!$AA$20="Moderado"),CONCATENATE("R2C",'Mapa final'!$O$20),"")</f>
        <v/>
      </c>
      <c r="AA37" s="70" t="str">
        <f>IF(AND('Mapa final'!$Y$21="Baja",'Mapa final'!$AA$21="Moderado"),CONCATENATE("R2C",'Mapa final'!$O$21),"")</f>
        <v/>
      </c>
      <c r="AB37" s="52" t="str">
        <f ca="1">IF(AND('Mapa final'!$Y$16="Baja",'Mapa final'!$AA$16="Mayor"),CONCATENATE("R2C",'Mapa final'!$O$16),"")</f>
        <v/>
      </c>
      <c r="AC37" s="53" t="str">
        <f ca="1">IF(AND('Mapa final'!$Y$17="Baja",'Mapa final'!$AA$17="Mayor"),CONCATENATE("R2C",'Mapa final'!$O$17),"")</f>
        <v/>
      </c>
      <c r="AD37" s="53" t="str">
        <f ca="1">IF(AND('Mapa final'!$Y$18="Baja",'Mapa final'!$AA$18="Mayor"),CONCATENATE("R2C",'Mapa final'!$O$18),"")</f>
        <v/>
      </c>
      <c r="AE37" s="53" t="str">
        <f ca="1">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 ca="1">IF(AND('Mapa final'!$Y$17="Baja",'Mapa final'!$AA$17="Catastrófico"),CONCATENATE("R2C",'Mapa final'!$O$17),"")</f>
        <v/>
      </c>
      <c r="AJ37" s="56" t="str">
        <f ca="1">IF(AND('Mapa final'!$Y$18="Baja",'Mapa final'!$AA$18="Catastrófico"),CONCATENATE("R2C",'Mapa final'!$O$18),"")</f>
        <v/>
      </c>
      <c r="AK37" s="56" t="str">
        <f ca="1">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4"/>
      <c r="AO37" s="373"/>
      <c r="AP37" s="374"/>
      <c r="AQ37" s="374"/>
      <c r="AR37" s="374"/>
      <c r="AS37" s="374"/>
      <c r="AT37" s="375"/>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row>
    <row r="38" spans="1:80" ht="15" customHeight="1" x14ac:dyDescent="0.25">
      <c r="A38" s="84"/>
      <c r="B38" s="300"/>
      <c r="C38" s="300"/>
      <c r="D38" s="301"/>
      <c r="E38" s="341"/>
      <c r="F38" s="342"/>
      <c r="G38" s="342"/>
      <c r="H38" s="342"/>
      <c r="I38" s="358"/>
      <c r="J38" s="77" t="str">
        <f ca="1">IF(AND('Mapa final'!$Y$22="Baja",'Mapa final'!$AA$22="Leve"),CONCATENATE("R3C",'Mapa final'!$O$22),"")</f>
        <v/>
      </c>
      <c r="K38" s="78" t="str">
        <f>IF(AND('Mapa final'!$Y$23="Baja",'Mapa final'!$AA$23="Leve"),CONCATENATE("R3C",'Mapa final'!$O$23),"")</f>
        <v/>
      </c>
      <c r="L38" s="78" t="str">
        <f>IF(AND('Mapa final'!$Y$24="Baja",'Mapa final'!$AA$24="Leve"),CONCATENATE("R3C",'Mapa final'!$O$24),"")</f>
        <v/>
      </c>
      <c r="M38" s="78" t="str">
        <f>IF(AND('Mapa final'!$Y$25="Baja",'Mapa final'!$AA$25="Leve"),CONCATENATE("R3C",'Mapa final'!$O$25),"")</f>
        <v/>
      </c>
      <c r="N38" s="78" t="str">
        <f>IF(AND('Mapa final'!$Y$26="Baja",'Mapa final'!$AA$26="Leve"),CONCATENATE("R3C",'Mapa final'!$O$26),"")</f>
        <v/>
      </c>
      <c r="O38" s="79" t="str">
        <f>IF(AND('Mapa final'!$Y$27="Baja",'Mapa final'!$AA$27="Leve"),CONCATENATE("R3C",'Mapa final'!$O$27),"")</f>
        <v/>
      </c>
      <c r="P38" s="68" t="str">
        <f ca="1">IF(AND('Mapa final'!$Y$22="Baja",'Mapa final'!$AA$22="Menor"),CONCATENATE("R3C",'Mapa final'!$O$22),"")</f>
        <v/>
      </c>
      <c r="Q38" s="69" t="str">
        <f>IF(AND('Mapa final'!$Y$23="Baja",'Mapa final'!$AA$23="Menor"),CONCATENATE("R3C",'Mapa final'!$O$23),"")</f>
        <v/>
      </c>
      <c r="R38" s="69" t="str">
        <f>IF(AND('Mapa final'!$Y$24="Baja",'Mapa final'!$AA$24="Menor"),CONCATENATE("R3C",'Mapa final'!$O$24),"")</f>
        <v/>
      </c>
      <c r="S38" s="69" t="str">
        <f>IF(AND('Mapa final'!$Y$25="Baja",'Mapa final'!$AA$25="Menor"),CONCATENATE("R3C",'Mapa final'!$O$25),"")</f>
        <v/>
      </c>
      <c r="T38" s="69" t="str">
        <f>IF(AND('Mapa final'!$Y$26="Baja",'Mapa final'!$AA$26="Menor"),CONCATENATE("R3C",'Mapa final'!$O$26),"")</f>
        <v/>
      </c>
      <c r="U38" s="70" t="str">
        <f>IF(AND('Mapa final'!$Y$27="Baja",'Mapa final'!$AA$27="Menor"),CONCATENATE("R3C",'Mapa final'!$O$27),"")</f>
        <v/>
      </c>
      <c r="V38" s="68" t="str">
        <f ca="1">IF(AND('Mapa final'!$Y$22="Baja",'Mapa final'!$AA$22="Moderado"),CONCATENATE("R3C",'Mapa final'!$O$22),"")</f>
        <v/>
      </c>
      <c r="W38" s="69" t="str">
        <f>IF(AND('Mapa final'!$Y$23="Baja",'Mapa final'!$AA$23="Moderado"),CONCATENATE("R3C",'Mapa final'!$O$23),"")</f>
        <v/>
      </c>
      <c r="X38" s="69" t="str">
        <f>IF(AND('Mapa final'!$Y$24="Baja",'Mapa final'!$AA$24="Moderado"),CONCATENATE("R3C",'Mapa final'!$O$24),"")</f>
        <v/>
      </c>
      <c r="Y38" s="69" t="str">
        <f>IF(AND('Mapa final'!$Y$25="Baja",'Mapa final'!$AA$25="Moderado"),CONCATENATE("R3C",'Mapa final'!$O$25),"")</f>
        <v/>
      </c>
      <c r="Z38" s="69" t="str">
        <f>IF(AND('Mapa final'!$Y$26="Baja",'Mapa final'!$AA$26="Moderado"),CONCATENATE("R3C",'Mapa final'!$O$26),"")</f>
        <v/>
      </c>
      <c r="AA38" s="70" t="str">
        <f>IF(AND('Mapa final'!$Y$27="Baja",'Mapa final'!$AA$27="Moderado"),CONCATENATE("R3C",'Mapa final'!$O$27),"")</f>
        <v/>
      </c>
      <c r="AB38" s="52" t="str">
        <f ca="1">IF(AND('Mapa final'!$Y$22="Baja",'Mapa final'!$AA$22="Mayor"),CONCATENATE("R3C",'Mapa final'!$O$22),"")</f>
        <v>R3C1</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 ca="1">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4"/>
      <c r="AO38" s="373"/>
      <c r="AP38" s="374"/>
      <c r="AQ38" s="374"/>
      <c r="AR38" s="374"/>
      <c r="AS38" s="374"/>
      <c r="AT38" s="375"/>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row>
    <row r="39" spans="1:80" ht="15" customHeight="1" x14ac:dyDescent="0.25">
      <c r="A39" s="84"/>
      <c r="B39" s="300"/>
      <c r="C39" s="300"/>
      <c r="D39" s="301"/>
      <c r="E39" s="341"/>
      <c r="F39" s="342"/>
      <c r="G39" s="342"/>
      <c r="H39" s="342"/>
      <c r="I39" s="358"/>
      <c r="J39" s="77" t="str">
        <f ca="1">IF(AND('Mapa final'!$Y$28="Baja",'Mapa final'!$AA$28="Leve"),CONCATENATE("R4C",'Mapa final'!$O$28),"")</f>
        <v/>
      </c>
      <c r="K39" s="78" t="str">
        <f ca="1">IF(AND('Mapa final'!$Y$29="Baja",'Mapa final'!$AA$29="Leve"),CONCATENATE("R4C",'Mapa final'!$O$29),"")</f>
        <v/>
      </c>
      <c r="L39" s="78" t="str">
        <f>IF(AND('Mapa final'!$Y$30="Baja",'Mapa final'!$AA$30="Leve"),CONCATENATE("R4C",'Mapa final'!$O$30),"")</f>
        <v/>
      </c>
      <c r="M39" s="78" t="str">
        <f>IF(AND('Mapa final'!$Y$31="Baja",'Mapa final'!$AA$31="Leve"),CONCATENATE("R4C",'Mapa final'!$O$31),"")</f>
        <v/>
      </c>
      <c r="N39" s="78" t="str">
        <f>IF(AND('Mapa final'!$Y$32="Baja",'Mapa final'!$AA$32="Leve"),CONCATENATE("R4C",'Mapa final'!$O$32),"")</f>
        <v/>
      </c>
      <c r="O39" s="79" t="str">
        <f>IF(AND('Mapa final'!$Y$33="Baja",'Mapa final'!$AA$33="Leve"),CONCATENATE("R4C",'Mapa final'!$O$33),"")</f>
        <v/>
      </c>
      <c r="P39" s="68" t="str">
        <f ca="1">IF(AND('Mapa final'!$Y$28="Baja",'Mapa final'!$AA$28="Menor"),CONCATENATE("R4C",'Mapa final'!$O$28),"")</f>
        <v/>
      </c>
      <c r="Q39" s="69" t="str">
        <f ca="1">IF(AND('Mapa final'!$Y$29="Baja",'Mapa final'!$AA$29="Menor"),CONCATENATE("R4C",'Mapa final'!$O$29),"")</f>
        <v/>
      </c>
      <c r="R39" s="69" t="str">
        <f>IF(AND('Mapa final'!$Y$30="Baja",'Mapa final'!$AA$30="Menor"),CONCATENATE("R4C",'Mapa final'!$O$30),"")</f>
        <v/>
      </c>
      <c r="S39" s="69" t="str">
        <f>IF(AND('Mapa final'!$Y$31="Baja",'Mapa final'!$AA$31="Menor"),CONCATENATE("R4C",'Mapa final'!$O$31),"")</f>
        <v/>
      </c>
      <c r="T39" s="69" t="str">
        <f>IF(AND('Mapa final'!$Y$32="Baja",'Mapa final'!$AA$32="Menor"),CONCATENATE("R4C",'Mapa final'!$O$32),"")</f>
        <v/>
      </c>
      <c r="U39" s="70" t="str">
        <f>IF(AND('Mapa final'!$Y$33="Baja",'Mapa final'!$AA$33="Menor"),CONCATENATE("R4C",'Mapa final'!$O$33),"")</f>
        <v/>
      </c>
      <c r="V39" s="68" t="str">
        <f ca="1">IF(AND('Mapa final'!$Y$28="Baja",'Mapa final'!$AA$28="Moderado"),CONCATENATE("R4C",'Mapa final'!$O$28),"")</f>
        <v>R4C1</v>
      </c>
      <c r="W39" s="69" t="str">
        <f ca="1">IF(AND('Mapa final'!$Y$29="Baja",'Mapa final'!$AA$29="Moderado"),CONCATENATE("R4C",'Mapa final'!$O$29),"")</f>
        <v/>
      </c>
      <c r="X39" s="69" t="str">
        <f>IF(AND('Mapa final'!$Y$30="Baja",'Mapa final'!$AA$30="Moderado"),CONCATENATE("R4C",'Mapa final'!$O$30),"")</f>
        <v/>
      </c>
      <c r="Y39" s="69" t="str">
        <f>IF(AND('Mapa final'!$Y$31="Baja",'Mapa final'!$AA$31="Moderado"),CONCATENATE("R4C",'Mapa final'!$O$31),"")</f>
        <v/>
      </c>
      <c r="Z39" s="69" t="str">
        <f>IF(AND('Mapa final'!$Y$32="Baja",'Mapa final'!$AA$32="Moderado"),CONCATENATE("R4C",'Mapa final'!$O$32),"")</f>
        <v/>
      </c>
      <c r="AA39" s="70" t="str">
        <f>IF(AND('Mapa final'!$Y$33="Baja",'Mapa final'!$AA$33="Moderado"),CONCATENATE("R4C",'Mapa final'!$O$33),"")</f>
        <v/>
      </c>
      <c r="AB39" s="52" t="str">
        <f ca="1">IF(AND('Mapa final'!$Y$28="Baja",'Mapa final'!$AA$28="Mayor"),CONCATENATE("R4C",'Mapa final'!$O$28),"")</f>
        <v/>
      </c>
      <c r="AC39" s="53" t="str">
        <f ca="1">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 ca="1">IF(AND('Mapa final'!$Y$28="Baja",'Mapa final'!$AA$28="Catastrófico"),CONCATENATE("R4C",'Mapa final'!$O$28),"")</f>
        <v/>
      </c>
      <c r="AI39" s="56" t="str">
        <f ca="1">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4"/>
      <c r="AO39" s="373"/>
      <c r="AP39" s="374"/>
      <c r="AQ39" s="374"/>
      <c r="AR39" s="374"/>
      <c r="AS39" s="374"/>
      <c r="AT39" s="375"/>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row>
    <row r="40" spans="1:80" ht="15" customHeight="1" x14ac:dyDescent="0.25">
      <c r="A40" s="84"/>
      <c r="B40" s="300"/>
      <c r="C40" s="300"/>
      <c r="D40" s="301"/>
      <c r="E40" s="341"/>
      <c r="F40" s="342"/>
      <c r="G40" s="342"/>
      <c r="H40" s="342"/>
      <c r="I40" s="358"/>
      <c r="J40" s="77" t="str">
        <f ca="1">IF(AND('Mapa final'!$Y$34="Baja",'Mapa final'!$AA$34="Leve"),CONCATENATE("R5C",'Mapa final'!$O$34),"")</f>
        <v/>
      </c>
      <c r="K40" s="78" t="str">
        <f>IF(AND('Mapa final'!$Y$35="Baja",'Mapa final'!$AA$35="Leve"),CONCATENATE("R5C",'Mapa final'!$O$35),"")</f>
        <v/>
      </c>
      <c r="L40" s="78" t="str">
        <f>IF(AND('Mapa final'!$Y$36="Baja",'Mapa final'!$AA$36="Leve"),CONCATENATE("R5C",'Mapa final'!$O$36),"")</f>
        <v/>
      </c>
      <c r="M40" s="78" t="str">
        <f>IF(AND('Mapa final'!$Y$37="Baja",'Mapa final'!$AA$37="Leve"),CONCATENATE("R5C",'Mapa final'!$O$37),"")</f>
        <v/>
      </c>
      <c r="N40" s="78" t="str">
        <f>IF(AND('Mapa final'!$Y$38="Baja",'Mapa final'!$AA$38="Leve"),CONCATENATE("R5C",'Mapa final'!$O$38),"")</f>
        <v/>
      </c>
      <c r="O40" s="79" t="str">
        <f>IF(AND('Mapa final'!$Y$39="Baja",'Mapa final'!$AA$39="Leve"),CONCATENATE("R5C",'Mapa final'!$O$39),"")</f>
        <v/>
      </c>
      <c r="P40" s="68" t="str">
        <f ca="1">IF(AND('Mapa final'!$Y$34="Baja",'Mapa final'!$AA$34="Menor"),CONCATENATE("R5C",'Mapa final'!$O$34),"")</f>
        <v/>
      </c>
      <c r="Q40" s="69" t="str">
        <f>IF(AND('Mapa final'!$Y$35="Baja",'Mapa final'!$AA$35="Menor"),CONCATENATE("R5C",'Mapa final'!$O$35),"")</f>
        <v/>
      </c>
      <c r="R40" s="69" t="str">
        <f>IF(AND('Mapa final'!$Y$36="Baja",'Mapa final'!$AA$36="Menor"),CONCATENATE("R5C",'Mapa final'!$O$36),"")</f>
        <v/>
      </c>
      <c r="S40" s="69" t="str">
        <f>IF(AND('Mapa final'!$Y$37="Baja",'Mapa final'!$AA$37="Menor"),CONCATENATE("R5C",'Mapa final'!$O$37),"")</f>
        <v/>
      </c>
      <c r="T40" s="69" t="str">
        <f>IF(AND('Mapa final'!$Y$38="Baja",'Mapa final'!$AA$38="Menor"),CONCATENATE("R5C",'Mapa final'!$O$38),"")</f>
        <v/>
      </c>
      <c r="U40" s="70" t="str">
        <f>IF(AND('Mapa final'!$Y$39="Baja",'Mapa final'!$AA$39="Menor"),CONCATENATE("R5C",'Mapa final'!$O$39),"")</f>
        <v/>
      </c>
      <c r="V40" s="68" t="str">
        <f ca="1">IF(AND('Mapa final'!$Y$34="Baja",'Mapa final'!$AA$34="Moderado"),CONCATENATE("R5C",'Mapa final'!$O$34),"")</f>
        <v/>
      </c>
      <c r="W40" s="69" t="str">
        <f>IF(AND('Mapa final'!$Y$35="Baja",'Mapa final'!$AA$35="Moderado"),CONCATENATE("R5C",'Mapa final'!$O$35),"")</f>
        <v/>
      </c>
      <c r="X40" s="69" t="str">
        <f>IF(AND('Mapa final'!$Y$36="Baja",'Mapa final'!$AA$36="Moderado"),CONCATENATE("R5C",'Mapa final'!$O$36),"")</f>
        <v/>
      </c>
      <c r="Y40" s="69" t="str">
        <f>IF(AND('Mapa final'!$Y$37="Baja",'Mapa final'!$AA$37="Moderado"),CONCATENATE("R5C",'Mapa final'!$O$37),"")</f>
        <v/>
      </c>
      <c r="Z40" s="69" t="str">
        <f>IF(AND('Mapa final'!$Y$38="Baja",'Mapa final'!$AA$38="Moderado"),CONCATENATE("R5C",'Mapa final'!$O$38),"")</f>
        <v/>
      </c>
      <c r="AA40" s="70" t="str">
        <f>IF(AND('Mapa final'!$Y$39="Baja",'Mapa final'!$AA$39="Moderado"),CONCATENATE("R5C",'Mapa final'!$O$39),"")</f>
        <v/>
      </c>
      <c r="AB40" s="52" t="str">
        <f ca="1">IF(AND('Mapa final'!$Y$34="Baja",'Mapa final'!$AA$34="Mayor"),CONCATENATE("R5C",'Mapa final'!$O$34),"")</f>
        <v/>
      </c>
      <c r="AC40" s="53" t="str">
        <f>IF(AND('Mapa final'!$Y$35="Baja",'Mapa final'!$AA$35="Mayor"),CONCATENATE("R5C",'Mapa final'!$O$35),"")</f>
        <v/>
      </c>
      <c r="AD40" s="58" t="str">
        <f>IF(AND('Mapa final'!$Y$36="Baja",'Mapa final'!$AA$36="Mayor"),CONCATENATE("R5C",'Mapa final'!$O$36),"")</f>
        <v/>
      </c>
      <c r="AE40" s="58" t="str">
        <f>IF(AND('Mapa final'!$Y$37="Baja",'Mapa final'!$AA$37="Mayor"),CONCATENATE("R5C",'Mapa final'!$O$37),"")</f>
        <v/>
      </c>
      <c r="AF40" s="58" t="str">
        <f>IF(AND('Mapa final'!$Y$38="Baja",'Mapa final'!$AA$38="Mayor"),CONCATENATE("R5C",'Mapa final'!$O$38),"")</f>
        <v/>
      </c>
      <c r="AG40" s="54" t="str">
        <f>IF(AND('Mapa final'!$Y$39="Baja",'Mapa final'!$AA$39="Mayor"),CONCATENATE("R5C",'Mapa final'!$O$39),"")</f>
        <v/>
      </c>
      <c r="AH40" s="55" t="str">
        <f ca="1">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4"/>
      <c r="AO40" s="373"/>
      <c r="AP40" s="374"/>
      <c r="AQ40" s="374"/>
      <c r="AR40" s="374"/>
      <c r="AS40" s="374"/>
      <c r="AT40" s="375"/>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row>
    <row r="41" spans="1:80" ht="15" customHeight="1" x14ac:dyDescent="0.25">
      <c r="A41" s="84"/>
      <c r="B41" s="300"/>
      <c r="C41" s="300"/>
      <c r="D41" s="301"/>
      <c r="E41" s="341"/>
      <c r="F41" s="342"/>
      <c r="G41" s="342"/>
      <c r="H41" s="342"/>
      <c r="I41" s="358"/>
      <c r="J41" s="77" t="str">
        <f>IF(AND('Mapa final'!$Y$40="Baja",'Mapa final'!$AA$40="Leve"),CONCATENATE("R6C",'Mapa final'!$O$40),"")</f>
        <v/>
      </c>
      <c r="K41" s="78" t="str">
        <f>IF(AND('Mapa final'!$Y$41="Baja",'Mapa final'!$AA$41="Leve"),CONCATENATE("R6C",'Mapa final'!$O$41),"")</f>
        <v/>
      </c>
      <c r="L41" s="78" t="str">
        <f>IF(AND('Mapa final'!$Y$42="Baja",'Mapa final'!$AA$42="Leve"),CONCATENATE("R6C",'Mapa final'!$O$42),"")</f>
        <v/>
      </c>
      <c r="M41" s="78" t="str">
        <f>IF(AND('Mapa final'!$Y$43="Baja",'Mapa final'!$AA$43="Leve"),CONCATENATE("R6C",'Mapa final'!$O$43),"")</f>
        <v/>
      </c>
      <c r="N41" s="78" t="str">
        <f>IF(AND('Mapa final'!$Y$44="Baja",'Mapa final'!$AA$44="Leve"),CONCATENATE("R6C",'Mapa final'!$O$44),"")</f>
        <v/>
      </c>
      <c r="O41" s="79" t="str">
        <f>IF(AND('Mapa final'!$Y$45="Baja",'Mapa final'!$AA$45="Leve"),CONCATENATE("R6C",'Mapa final'!$O$45),"")</f>
        <v/>
      </c>
      <c r="P41" s="68" t="str">
        <f>IF(AND('Mapa final'!$Y$40="Baja",'Mapa final'!$AA$40="Menor"),CONCATENATE("R6C",'Mapa final'!$O$40),"")</f>
        <v/>
      </c>
      <c r="Q41" s="69" t="str">
        <f>IF(AND('Mapa final'!$Y$41="Baja",'Mapa final'!$AA$41="Menor"),CONCATENATE("R6C",'Mapa final'!$O$41),"")</f>
        <v/>
      </c>
      <c r="R41" s="69" t="str">
        <f>IF(AND('Mapa final'!$Y$42="Baja",'Mapa final'!$AA$42="Menor"),CONCATENATE("R6C",'Mapa final'!$O$42),"")</f>
        <v/>
      </c>
      <c r="S41" s="69" t="str">
        <f>IF(AND('Mapa final'!$Y$43="Baja",'Mapa final'!$AA$43="Menor"),CONCATENATE("R6C",'Mapa final'!$O$43),"")</f>
        <v/>
      </c>
      <c r="T41" s="69" t="str">
        <f>IF(AND('Mapa final'!$Y$44="Baja",'Mapa final'!$AA$44="Menor"),CONCATENATE("R6C",'Mapa final'!$O$44),"")</f>
        <v/>
      </c>
      <c r="U41" s="70" t="str">
        <f>IF(AND('Mapa final'!$Y$45="Baja",'Mapa final'!$AA$45="Menor"),CONCATENATE("R6C",'Mapa final'!$O$45),"")</f>
        <v/>
      </c>
      <c r="V41" s="68" t="str">
        <f>IF(AND('Mapa final'!$Y$40="Baja",'Mapa final'!$AA$40="Moderado"),CONCATENATE("R6C",'Mapa final'!$O$40),"")</f>
        <v/>
      </c>
      <c r="W41" s="69" t="str">
        <f>IF(AND('Mapa final'!$Y$41="Baja",'Mapa final'!$AA$41="Moderado"),CONCATENATE("R6C",'Mapa final'!$O$41),"")</f>
        <v/>
      </c>
      <c r="X41" s="69" t="str">
        <f>IF(AND('Mapa final'!$Y$42="Baja",'Mapa final'!$AA$42="Moderado"),CONCATENATE("R6C",'Mapa final'!$O$42),"")</f>
        <v/>
      </c>
      <c r="Y41" s="69" t="str">
        <f>IF(AND('Mapa final'!$Y$43="Baja",'Mapa final'!$AA$43="Moderado"),CONCATENATE("R6C",'Mapa final'!$O$43),"")</f>
        <v/>
      </c>
      <c r="Z41" s="69" t="str">
        <f>IF(AND('Mapa final'!$Y$44="Baja",'Mapa final'!$AA$44="Moderado"),CONCATENATE("R6C",'Mapa final'!$O$44),"")</f>
        <v/>
      </c>
      <c r="AA41" s="70" t="str">
        <f>IF(AND('Mapa final'!$Y$45="Baja",'Mapa final'!$AA$45="Moderado"),CONCATENATE("R6C",'Mapa final'!$O$45),"")</f>
        <v/>
      </c>
      <c r="AB41" s="52" t="str">
        <f>IF(AND('Mapa final'!$Y$40="Baja",'Mapa final'!$AA$40="Mayor"),CONCATENATE("R6C",'Mapa final'!$O$40),"")</f>
        <v/>
      </c>
      <c r="AC41" s="53" t="str">
        <f>IF(AND('Mapa final'!$Y$41="Baja",'Mapa final'!$AA$41="Mayor"),CONCATENATE("R6C",'Mapa final'!$O$41),"")</f>
        <v/>
      </c>
      <c r="AD41" s="58" t="str">
        <f>IF(AND('Mapa final'!$Y$42="Baja",'Mapa final'!$AA$42="Mayor"),CONCATENATE("R6C",'Mapa final'!$O$42),"")</f>
        <v/>
      </c>
      <c r="AE41" s="58" t="str">
        <f>IF(AND('Mapa final'!$Y$43="Baja",'Mapa final'!$AA$43="Mayor"),CONCATENATE("R6C",'Mapa final'!$O$43),"")</f>
        <v/>
      </c>
      <c r="AF41" s="58"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4"/>
      <c r="AO41" s="373"/>
      <c r="AP41" s="374"/>
      <c r="AQ41" s="374"/>
      <c r="AR41" s="374"/>
      <c r="AS41" s="374"/>
      <c r="AT41" s="375"/>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row>
    <row r="42" spans="1:80" ht="15" customHeight="1" x14ac:dyDescent="0.25">
      <c r="A42" s="84"/>
      <c r="B42" s="300"/>
      <c r="C42" s="300"/>
      <c r="D42" s="301"/>
      <c r="E42" s="341"/>
      <c r="F42" s="342"/>
      <c r="G42" s="342"/>
      <c r="H42" s="342"/>
      <c r="I42" s="358"/>
      <c r="J42" s="77" t="str">
        <f>IF(AND('Mapa final'!$Y$46="Baja",'Mapa final'!$AA$46="Leve"),CONCATENATE("R7C",'Mapa final'!$O$46),"")</f>
        <v/>
      </c>
      <c r="K42" s="78" t="str">
        <f>IF(AND('Mapa final'!$Y$47="Baja",'Mapa final'!$AA$47="Leve"),CONCATENATE("R7C",'Mapa final'!$O$47),"")</f>
        <v/>
      </c>
      <c r="L42" s="78" t="str">
        <f>IF(AND('Mapa final'!$Y$48="Baja",'Mapa final'!$AA$48="Leve"),CONCATENATE("R7C",'Mapa final'!$O$48),"")</f>
        <v/>
      </c>
      <c r="M42" s="78" t="str">
        <f>IF(AND('Mapa final'!$Y$49="Baja",'Mapa final'!$AA$49="Leve"),CONCATENATE("R7C",'Mapa final'!$O$49),"")</f>
        <v/>
      </c>
      <c r="N42" s="78" t="str">
        <f>IF(AND('Mapa final'!$Y$50="Baja",'Mapa final'!$AA$50="Leve"),CONCATENATE("R7C",'Mapa final'!$O$50),"")</f>
        <v/>
      </c>
      <c r="O42" s="79" t="str">
        <f>IF(AND('Mapa final'!$Y$51="Baja",'Mapa final'!$AA$51="Leve"),CONCATENATE("R7C",'Mapa final'!$O$51),"")</f>
        <v/>
      </c>
      <c r="P42" s="68" t="str">
        <f>IF(AND('Mapa final'!$Y$46="Baja",'Mapa final'!$AA$46="Menor"),CONCATENATE("R7C",'Mapa final'!$O$46),"")</f>
        <v/>
      </c>
      <c r="Q42" s="69" t="str">
        <f>IF(AND('Mapa final'!$Y$47="Baja",'Mapa final'!$AA$47="Menor"),CONCATENATE("R7C",'Mapa final'!$O$47),"")</f>
        <v/>
      </c>
      <c r="R42" s="69" t="str">
        <f>IF(AND('Mapa final'!$Y$48="Baja",'Mapa final'!$AA$48="Menor"),CONCATENATE("R7C",'Mapa final'!$O$48),"")</f>
        <v/>
      </c>
      <c r="S42" s="69" t="str">
        <f>IF(AND('Mapa final'!$Y$49="Baja",'Mapa final'!$AA$49="Menor"),CONCATENATE("R7C",'Mapa final'!$O$49),"")</f>
        <v/>
      </c>
      <c r="T42" s="69" t="str">
        <f>IF(AND('Mapa final'!$Y$50="Baja",'Mapa final'!$AA$50="Menor"),CONCATENATE("R7C",'Mapa final'!$O$50),"")</f>
        <v/>
      </c>
      <c r="U42" s="70" t="str">
        <f>IF(AND('Mapa final'!$Y$51="Baja",'Mapa final'!$AA$51="Menor"),CONCATENATE("R7C",'Mapa final'!$O$51),"")</f>
        <v/>
      </c>
      <c r="V42" s="68" t="str">
        <f>IF(AND('Mapa final'!$Y$46="Baja",'Mapa final'!$AA$46="Moderado"),CONCATENATE("R7C",'Mapa final'!$O$46),"")</f>
        <v/>
      </c>
      <c r="W42" s="69" t="str">
        <f>IF(AND('Mapa final'!$Y$47="Baja",'Mapa final'!$AA$47="Moderado"),CONCATENATE("R7C",'Mapa final'!$O$47),"")</f>
        <v/>
      </c>
      <c r="X42" s="69" t="str">
        <f>IF(AND('Mapa final'!$Y$48="Baja",'Mapa final'!$AA$48="Moderado"),CONCATENATE("R7C",'Mapa final'!$O$48),"")</f>
        <v/>
      </c>
      <c r="Y42" s="69" t="str">
        <f>IF(AND('Mapa final'!$Y$49="Baja",'Mapa final'!$AA$49="Moderado"),CONCATENATE("R7C",'Mapa final'!$O$49),"")</f>
        <v/>
      </c>
      <c r="Z42" s="69" t="str">
        <f>IF(AND('Mapa final'!$Y$50="Baja",'Mapa final'!$AA$50="Moderado"),CONCATENATE("R7C",'Mapa final'!$O$50),"")</f>
        <v/>
      </c>
      <c r="AA42" s="70" t="str">
        <f>IF(AND('Mapa final'!$Y$51="Baja",'Mapa final'!$AA$51="Moderado"),CONCATENATE("R7C",'Mapa final'!$O$51),"")</f>
        <v/>
      </c>
      <c r="AB42" s="52" t="str">
        <f>IF(AND('Mapa final'!$Y$46="Baja",'Mapa final'!$AA$46="Mayor"),CONCATENATE("R7C",'Mapa final'!$O$46),"")</f>
        <v/>
      </c>
      <c r="AC42" s="53" t="str">
        <f>IF(AND('Mapa final'!$Y$47="Baja",'Mapa final'!$AA$47="Mayor"),CONCATENATE("R7C",'Mapa final'!$O$47),"")</f>
        <v/>
      </c>
      <c r="AD42" s="58" t="str">
        <f>IF(AND('Mapa final'!$Y$48="Baja",'Mapa final'!$AA$48="Mayor"),CONCATENATE("R7C",'Mapa final'!$O$48),"")</f>
        <v/>
      </c>
      <c r="AE42" s="58" t="str">
        <f>IF(AND('Mapa final'!$Y$49="Baja",'Mapa final'!$AA$49="Mayor"),CONCATENATE("R7C",'Mapa final'!$O$49),"")</f>
        <v/>
      </c>
      <c r="AF42" s="58"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4"/>
      <c r="AO42" s="373"/>
      <c r="AP42" s="374"/>
      <c r="AQ42" s="374"/>
      <c r="AR42" s="374"/>
      <c r="AS42" s="374"/>
      <c r="AT42" s="375"/>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row>
    <row r="43" spans="1:80" ht="15" customHeight="1" x14ac:dyDescent="0.25">
      <c r="A43" s="84"/>
      <c r="B43" s="300"/>
      <c r="C43" s="300"/>
      <c r="D43" s="301"/>
      <c r="E43" s="341"/>
      <c r="F43" s="342"/>
      <c r="G43" s="342"/>
      <c r="H43" s="342"/>
      <c r="I43" s="358"/>
      <c r="J43" s="77" t="str">
        <f>IF(AND('Mapa final'!$Y$52="Baja",'Mapa final'!$AA$52="Leve"),CONCATENATE("R8C",'Mapa final'!$O$52),"")</f>
        <v/>
      </c>
      <c r="K43" s="78" t="str">
        <f>IF(AND('Mapa final'!$Y$53="Baja",'Mapa final'!$AA$53="Leve"),CONCATENATE("R8C",'Mapa final'!$O$53),"")</f>
        <v/>
      </c>
      <c r="L43" s="78" t="str">
        <f>IF(AND('Mapa final'!$Y$54="Baja",'Mapa final'!$AA$54="Leve"),CONCATENATE("R8C",'Mapa final'!$O$54),"")</f>
        <v/>
      </c>
      <c r="M43" s="78" t="str">
        <f>IF(AND('Mapa final'!$Y$55="Baja",'Mapa final'!$AA$55="Leve"),CONCATENATE("R8C",'Mapa final'!$O$55),"")</f>
        <v/>
      </c>
      <c r="N43" s="78" t="str">
        <f>IF(AND('Mapa final'!$Y$56="Baja",'Mapa final'!$AA$56="Leve"),CONCATENATE("R8C",'Mapa final'!$O$56),"")</f>
        <v/>
      </c>
      <c r="O43" s="79" t="str">
        <f>IF(AND('Mapa final'!$Y$57="Baja",'Mapa final'!$AA$57="Leve"),CONCATENATE("R8C",'Mapa final'!$O$57),"")</f>
        <v/>
      </c>
      <c r="P43" s="68" t="str">
        <f>IF(AND('Mapa final'!$Y$52="Baja",'Mapa final'!$AA$52="Menor"),CONCATENATE("R8C",'Mapa final'!$O$52),"")</f>
        <v/>
      </c>
      <c r="Q43" s="69" t="str">
        <f>IF(AND('Mapa final'!$Y$53="Baja",'Mapa final'!$AA$53="Menor"),CONCATENATE("R8C",'Mapa final'!$O$53),"")</f>
        <v/>
      </c>
      <c r="R43" s="69" t="str">
        <f>IF(AND('Mapa final'!$Y$54="Baja",'Mapa final'!$AA$54="Menor"),CONCATENATE("R8C",'Mapa final'!$O$54),"")</f>
        <v/>
      </c>
      <c r="S43" s="69" t="str">
        <f>IF(AND('Mapa final'!$Y$55="Baja",'Mapa final'!$AA$55="Menor"),CONCATENATE("R8C",'Mapa final'!$O$55),"")</f>
        <v/>
      </c>
      <c r="T43" s="69" t="str">
        <f>IF(AND('Mapa final'!$Y$56="Baja",'Mapa final'!$AA$56="Menor"),CONCATENATE("R8C",'Mapa final'!$O$56),"")</f>
        <v/>
      </c>
      <c r="U43" s="70" t="str">
        <f>IF(AND('Mapa final'!$Y$57="Baja",'Mapa final'!$AA$57="Menor"),CONCATENATE("R8C",'Mapa final'!$O$57),"")</f>
        <v/>
      </c>
      <c r="V43" s="68" t="str">
        <f>IF(AND('Mapa final'!$Y$52="Baja",'Mapa final'!$AA$52="Moderado"),CONCATENATE("R8C",'Mapa final'!$O$52),"")</f>
        <v/>
      </c>
      <c r="W43" s="69" t="str">
        <f>IF(AND('Mapa final'!$Y$53="Baja",'Mapa final'!$AA$53="Moderado"),CONCATENATE("R8C",'Mapa final'!$O$53),"")</f>
        <v/>
      </c>
      <c r="X43" s="69" t="str">
        <f>IF(AND('Mapa final'!$Y$54="Baja",'Mapa final'!$AA$54="Moderado"),CONCATENATE("R8C",'Mapa final'!$O$54),"")</f>
        <v/>
      </c>
      <c r="Y43" s="69" t="str">
        <f>IF(AND('Mapa final'!$Y$55="Baja",'Mapa final'!$AA$55="Moderado"),CONCATENATE("R8C",'Mapa final'!$O$55),"")</f>
        <v/>
      </c>
      <c r="Z43" s="69" t="str">
        <f>IF(AND('Mapa final'!$Y$56="Baja",'Mapa final'!$AA$56="Moderado"),CONCATENATE("R8C",'Mapa final'!$O$56),"")</f>
        <v/>
      </c>
      <c r="AA43" s="70" t="str">
        <f>IF(AND('Mapa final'!$Y$57="Baja",'Mapa final'!$AA$57="Moderado"),CONCATENATE("R8C",'Mapa final'!$O$57),"")</f>
        <v/>
      </c>
      <c r="AB43" s="52" t="str">
        <f>IF(AND('Mapa final'!$Y$52="Baja",'Mapa final'!$AA$52="Mayor"),CONCATENATE("R8C",'Mapa final'!$O$52),"")</f>
        <v/>
      </c>
      <c r="AC43" s="53" t="str">
        <f>IF(AND('Mapa final'!$Y$53="Baja",'Mapa final'!$AA$53="Mayor"),CONCATENATE("R8C",'Mapa final'!$O$53),"")</f>
        <v/>
      </c>
      <c r="AD43" s="58" t="str">
        <f>IF(AND('Mapa final'!$Y$54="Baja",'Mapa final'!$AA$54="Mayor"),CONCATENATE("R8C",'Mapa final'!$O$54),"")</f>
        <v/>
      </c>
      <c r="AE43" s="58" t="str">
        <f>IF(AND('Mapa final'!$Y$55="Baja",'Mapa final'!$AA$55="Mayor"),CONCATENATE("R8C",'Mapa final'!$O$55),"")</f>
        <v/>
      </c>
      <c r="AF43" s="58"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4"/>
      <c r="AO43" s="373"/>
      <c r="AP43" s="374"/>
      <c r="AQ43" s="374"/>
      <c r="AR43" s="374"/>
      <c r="AS43" s="374"/>
      <c r="AT43" s="375"/>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row>
    <row r="44" spans="1:80" ht="15" customHeight="1" x14ac:dyDescent="0.25">
      <c r="A44" s="84"/>
      <c r="B44" s="300"/>
      <c r="C44" s="300"/>
      <c r="D44" s="301"/>
      <c r="E44" s="341"/>
      <c r="F44" s="342"/>
      <c r="G44" s="342"/>
      <c r="H44" s="342"/>
      <c r="I44" s="358"/>
      <c r="J44" s="77" t="str">
        <f>IF(AND('Mapa final'!$Y$58="Baja",'Mapa final'!$AA$58="Leve"),CONCATENATE("R9C",'Mapa final'!$O$58),"")</f>
        <v/>
      </c>
      <c r="K44" s="78" t="str">
        <f>IF(AND('Mapa final'!$Y$59="Baja",'Mapa final'!$AA$59="Leve"),CONCATENATE("R9C",'Mapa final'!$O$59),"")</f>
        <v/>
      </c>
      <c r="L44" s="78" t="str">
        <f>IF(AND('Mapa final'!$Y$60="Baja",'Mapa final'!$AA$60="Leve"),CONCATENATE("R9C",'Mapa final'!$O$60),"")</f>
        <v/>
      </c>
      <c r="M44" s="78" t="str">
        <f>IF(AND('Mapa final'!$Y$61="Baja",'Mapa final'!$AA$61="Leve"),CONCATENATE("R9C",'Mapa final'!$O$61),"")</f>
        <v/>
      </c>
      <c r="N44" s="78" t="str">
        <f>IF(AND('Mapa final'!$Y$62="Baja",'Mapa final'!$AA$62="Leve"),CONCATENATE("R9C",'Mapa final'!$O$62),"")</f>
        <v/>
      </c>
      <c r="O44" s="79" t="str">
        <f>IF(AND('Mapa final'!$Y$63="Baja",'Mapa final'!$AA$63="Leve"),CONCATENATE("R9C",'Mapa final'!$O$63),"")</f>
        <v/>
      </c>
      <c r="P44" s="68" t="str">
        <f>IF(AND('Mapa final'!$Y$58="Baja",'Mapa final'!$AA$58="Menor"),CONCATENATE("R9C",'Mapa final'!$O$58),"")</f>
        <v/>
      </c>
      <c r="Q44" s="69" t="str">
        <f>IF(AND('Mapa final'!$Y$59="Baja",'Mapa final'!$AA$59="Menor"),CONCATENATE("R9C",'Mapa final'!$O$59),"")</f>
        <v/>
      </c>
      <c r="R44" s="69" t="str">
        <f>IF(AND('Mapa final'!$Y$60="Baja",'Mapa final'!$AA$60="Menor"),CONCATENATE("R9C",'Mapa final'!$O$60),"")</f>
        <v/>
      </c>
      <c r="S44" s="69" t="str">
        <f>IF(AND('Mapa final'!$Y$61="Baja",'Mapa final'!$AA$61="Menor"),CONCATENATE("R9C",'Mapa final'!$O$61),"")</f>
        <v/>
      </c>
      <c r="T44" s="69" t="str">
        <f>IF(AND('Mapa final'!$Y$62="Baja",'Mapa final'!$AA$62="Menor"),CONCATENATE("R9C",'Mapa final'!$O$62),"")</f>
        <v/>
      </c>
      <c r="U44" s="70" t="str">
        <f>IF(AND('Mapa final'!$Y$63="Baja",'Mapa final'!$AA$63="Menor"),CONCATENATE("R9C",'Mapa final'!$O$63),"")</f>
        <v/>
      </c>
      <c r="V44" s="68" t="str">
        <f>IF(AND('Mapa final'!$Y$58="Baja",'Mapa final'!$AA$58="Moderado"),CONCATENATE("R9C",'Mapa final'!$O$58),"")</f>
        <v/>
      </c>
      <c r="W44" s="69" t="str">
        <f>IF(AND('Mapa final'!$Y$59="Baja",'Mapa final'!$AA$59="Moderado"),CONCATENATE("R9C",'Mapa final'!$O$59),"")</f>
        <v/>
      </c>
      <c r="X44" s="69" t="str">
        <f>IF(AND('Mapa final'!$Y$60="Baja",'Mapa final'!$AA$60="Moderado"),CONCATENATE("R9C",'Mapa final'!$O$60),"")</f>
        <v/>
      </c>
      <c r="Y44" s="69" t="str">
        <f>IF(AND('Mapa final'!$Y$61="Baja",'Mapa final'!$AA$61="Moderado"),CONCATENATE("R9C",'Mapa final'!$O$61),"")</f>
        <v/>
      </c>
      <c r="Z44" s="69" t="str">
        <f>IF(AND('Mapa final'!$Y$62="Baja",'Mapa final'!$AA$62="Moderado"),CONCATENATE("R9C",'Mapa final'!$O$62),"")</f>
        <v/>
      </c>
      <c r="AA44" s="70" t="str">
        <f>IF(AND('Mapa final'!$Y$63="Baja",'Mapa final'!$AA$63="Moderado"),CONCATENATE("R9C",'Mapa final'!$O$63),"")</f>
        <v/>
      </c>
      <c r="AB44" s="52" t="str">
        <f>IF(AND('Mapa final'!$Y$58="Baja",'Mapa final'!$AA$58="Mayor"),CONCATENATE("R9C",'Mapa final'!$O$58),"")</f>
        <v/>
      </c>
      <c r="AC44" s="53" t="str">
        <f>IF(AND('Mapa final'!$Y$59="Baja",'Mapa final'!$AA$59="Mayor"),CONCATENATE("R9C",'Mapa final'!$O$59),"")</f>
        <v/>
      </c>
      <c r="AD44" s="58" t="str">
        <f>IF(AND('Mapa final'!$Y$60="Baja",'Mapa final'!$AA$60="Mayor"),CONCATENATE("R9C",'Mapa final'!$O$60),"")</f>
        <v/>
      </c>
      <c r="AE44" s="58" t="str">
        <f>IF(AND('Mapa final'!$Y$61="Baja",'Mapa final'!$AA$61="Mayor"),CONCATENATE("R9C",'Mapa final'!$O$61),"")</f>
        <v/>
      </c>
      <c r="AF44" s="58"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4"/>
      <c r="AO44" s="373"/>
      <c r="AP44" s="374"/>
      <c r="AQ44" s="374"/>
      <c r="AR44" s="374"/>
      <c r="AS44" s="374"/>
      <c r="AT44" s="375"/>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0" ht="15.75" customHeight="1" thickBot="1" x14ac:dyDescent="0.3">
      <c r="A45" s="84"/>
      <c r="B45" s="300"/>
      <c r="C45" s="300"/>
      <c r="D45" s="301"/>
      <c r="E45" s="344"/>
      <c r="F45" s="345"/>
      <c r="G45" s="345"/>
      <c r="H45" s="345"/>
      <c r="I45" s="345"/>
      <c r="J45" s="80" t="str">
        <f>IF(AND('Mapa final'!$Y$64="Baja",'Mapa final'!$AA$64="Leve"),CONCATENATE("R10C",'Mapa final'!$O$64),"")</f>
        <v/>
      </c>
      <c r="K45" s="81" t="str">
        <f>IF(AND('Mapa final'!$Y$65="Baja",'Mapa final'!$AA$65="Leve"),CONCATENATE("R10C",'Mapa final'!$O$65),"")</f>
        <v/>
      </c>
      <c r="L45" s="81" t="str">
        <f>IF(AND('Mapa final'!$Y$66="Baja",'Mapa final'!$AA$66="Leve"),CONCATENATE("R10C",'Mapa final'!$O$66),"")</f>
        <v/>
      </c>
      <c r="M45" s="81" t="str">
        <f>IF(AND('Mapa final'!$Y$67="Baja",'Mapa final'!$AA$67="Leve"),CONCATENATE("R10C",'Mapa final'!$O$67),"")</f>
        <v/>
      </c>
      <c r="N45" s="81" t="str">
        <f>IF(AND('Mapa final'!$Y$68="Baja",'Mapa final'!$AA$68="Leve"),CONCATENATE("R10C",'Mapa final'!$O$68),"")</f>
        <v/>
      </c>
      <c r="O45" s="82" t="str">
        <f>IF(AND('Mapa final'!$Y$69="Baja",'Mapa final'!$AA$69="Leve"),CONCATENATE("R10C",'Mapa final'!$O$69),"")</f>
        <v/>
      </c>
      <c r="P45" s="68" t="str">
        <f>IF(AND('Mapa final'!$Y$64="Baja",'Mapa final'!$AA$64="Menor"),CONCATENATE("R10C",'Mapa final'!$O$64),"")</f>
        <v/>
      </c>
      <c r="Q45" s="69" t="str">
        <f>IF(AND('Mapa final'!$Y$65="Baja",'Mapa final'!$AA$65="Menor"),CONCATENATE("R10C",'Mapa final'!$O$65),"")</f>
        <v/>
      </c>
      <c r="R45" s="69" t="str">
        <f>IF(AND('Mapa final'!$Y$66="Baja",'Mapa final'!$AA$66="Menor"),CONCATENATE("R10C",'Mapa final'!$O$66),"")</f>
        <v/>
      </c>
      <c r="S45" s="69" t="str">
        <f>IF(AND('Mapa final'!$Y$67="Baja",'Mapa final'!$AA$67="Menor"),CONCATENATE("R10C",'Mapa final'!$O$67),"")</f>
        <v/>
      </c>
      <c r="T45" s="69" t="str">
        <f>IF(AND('Mapa final'!$Y$68="Baja",'Mapa final'!$AA$68="Menor"),CONCATENATE("R10C",'Mapa final'!$O$68),"")</f>
        <v/>
      </c>
      <c r="U45" s="70" t="str">
        <f>IF(AND('Mapa final'!$Y$69="Baja",'Mapa final'!$AA$69="Menor"),CONCATENATE("R10C",'Mapa final'!$O$69),"")</f>
        <v/>
      </c>
      <c r="V45" s="71" t="str">
        <f>IF(AND('Mapa final'!$Y$64="Baja",'Mapa final'!$AA$64="Moderado"),CONCATENATE("R10C",'Mapa final'!$O$64),"")</f>
        <v/>
      </c>
      <c r="W45" s="72" t="str">
        <f>IF(AND('Mapa final'!$Y$65="Baja",'Mapa final'!$AA$65="Moderado"),CONCATENATE("R10C",'Mapa final'!$O$65),"")</f>
        <v/>
      </c>
      <c r="X45" s="72" t="str">
        <f>IF(AND('Mapa final'!$Y$66="Baja",'Mapa final'!$AA$66="Moderado"),CONCATENATE("R10C",'Mapa final'!$O$66),"")</f>
        <v/>
      </c>
      <c r="Y45" s="72" t="str">
        <f>IF(AND('Mapa final'!$Y$67="Baja",'Mapa final'!$AA$67="Moderado"),CONCATENATE("R10C",'Mapa final'!$O$67),"")</f>
        <v/>
      </c>
      <c r="Z45" s="72" t="str">
        <f>IF(AND('Mapa final'!$Y$68="Baja",'Mapa final'!$AA$68="Moderado"),CONCATENATE("R10C",'Mapa final'!$O$68),"")</f>
        <v/>
      </c>
      <c r="AA45" s="73" t="str">
        <f>IF(AND('Mapa final'!$Y$69="Baja",'Mapa final'!$AA$69="Moderado"),CONCATENATE("R10C",'Mapa final'!$O$69),"")</f>
        <v/>
      </c>
      <c r="AB45" s="59" t="str">
        <f>IF(AND('Mapa final'!$Y$64="Baja",'Mapa final'!$AA$64="Mayor"),CONCATENATE("R10C",'Mapa final'!$O$64),"")</f>
        <v/>
      </c>
      <c r="AC45" s="60" t="str">
        <f>IF(AND('Mapa final'!$Y$65="Baja",'Mapa final'!$AA$65="Mayor"),CONCATENATE("R10C",'Mapa final'!$O$65),"")</f>
        <v/>
      </c>
      <c r="AD45" s="60" t="str">
        <f>IF(AND('Mapa final'!$Y$66="Baja",'Mapa final'!$AA$66="Mayor"),CONCATENATE("R10C",'Mapa final'!$O$66),"")</f>
        <v/>
      </c>
      <c r="AE45" s="60" t="str">
        <f>IF(AND('Mapa final'!$Y$67="Baja",'Mapa final'!$AA$67="Mayor"),CONCATENATE("R10C",'Mapa final'!$O$67),"")</f>
        <v/>
      </c>
      <c r="AF45" s="60" t="str">
        <f>IF(AND('Mapa final'!$Y$68="Baja",'Mapa final'!$AA$68="Mayor"),CONCATENATE("R10C",'Mapa final'!$O$68),"")</f>
        <v/>
      </c>
      <c r="AG45" s="61" t="str">
        <f>IF(AND('Mapa final'!$Y$69="Baja",'Mapa final'!$AA$69="Mayor"),CONCATENATE("R10C",'Mapa final'!$O$69),"")</f>
        <v/>
      </c>
      <c r="AH45" s="62" t="str">
        <f>IF(AND('Mapa final'!$Y$64="Baja",'Mapa final'!$AA$64="Catastrófico"),CONCATENATE("R10C",'Mapa final'!$O$64),"")</f>
        <v/>
      </c>
      <c r="AI45" s="63" t="str">
        <f>IF(AND('Mapa final'!$Y$65="Baja",'Mapa final'!$AA$65="Catastrófico"),CONCATENATE("R10C",'Mapa final'!$O$65),"")</f>
        <v/>
      </c>
      <c r="AJ45" s="63" t="str">
        <f>IF(AND('Mapa final'!$Y$66="Baja",'Mapa final'!$AA$66="Catastrófico"),CONCATENATE("R10C",'Mapa final'!$O$66),"")</f>
        <v/>
      </c>
      <c r="AK45" s="63" t="str">
        <f>IF(AND('Mapa final'!$Y$67="Baja",'Mapa final'!$AA$67="Catastrófico"),CONCATENATE("R10C",'Mapa final'!$O$67),"")</f>
        <v/>
      </c>
      <c r="AL45" s="63" t="str">
        <f>IF(AND('Mapa final'!$Y$68="Baja",'Mapa final'!$AA$68="Catastrófico"),CONCATENATE("R10C",'Mapa final'!$O$68),"")</f>
        <v/>
      </c>
      <c r="AM45" s="64" t="str">
        <f>IF(AND('Mapa final'!$Y$69="Baja",'Mapa final'!$AA$69="Catastrófico"),CONCATENATE("R10C",'Mapa final'!$O$69),"")</f>
        <v/>
      </c>
      <c r="AN45" s="84"/>
      <c r="AO45" s="376"/>
      <c r="AP45" s="377"/>
      <c r="AQ45" s="377"/>
      <c r="AR45" s="377"/>
      <c r="AS45" s="377"/>
      <c r="AT45" s="378"/>
    </row>
    <row r="46" spans="1:80" ht="46.5" customHeight="1" x14ac:dyDescent="0.35">
      <c r="A46" s="84"/>
      <c r="B46" s="300"/>
      <c r="C46" s="300"/>
      <c r="D46" s="301"/>
      <c r="E46" s="338" t="s">
        <v>112</v>
      </c>
      <c r="F46" s="339"/>
      <c r="G46" s="339"/>
      <c r="H46" s="339"/>
      <c r="I46" s="340"/>
      <c r="J46" s="74" t="str">
        <f ca="1">IF(AND('Mapa final'!$Y$10="Muy Baja",'Mapa final'!$AA$10="Leve"),CONCATENATE("R1C",'Mapa final'!$O$10),"")</f>
        <v/>
      </c>
      <c r="K46" s="75" t="str">
        <f ca="1">IF(AND('Mapa final'!$Y$11="Muy Baja",'Mapa final'!$AA$11="Leve"),CONCATENATE("R1C",'Mapa final'!$O$11),"")</f>
        <v/>
      </c>
      <c r="L46" s="75" t="str">
        <f ca="1">IF(AND('Mapa final'!$Y$12="Muy Baja",'Mapa final'!$AA$12="Leve"),CONCATENATE("R1C",'Mapa final'!$O$12),"")</f>
        <v/>
      </c>
      <c r="M46" s="75" t="str">
        <f>IF(AND('Mapa final'!$Y$13="Muy Baja",'Mapa final'!$AA$13="Leve"),CONCATENATE("R1C",'Mapa final'!$O$13),"")</f>
        <v/>
      </c>
      <c r="N46" s="75" t="str">
        <f>IF(AND('Mapa final'!$Y$14="Muy Baja",'Mapa final'!$AA$14="Leve"),CONCATENATE("R1C",'Mapa final'!$O$14),"")</f>
        <v/>
      </c>
      <c r="O46" s="76" t="str">
        <f>IF(AND('Mapa final'!$Y$15="Muy Baja",'Mapa final'!$AA$15="Leve"),CONCATENATE("R1C",'Mapa final'!$O$15),"")</f>
        <v/>
      </c>
      <c r="P46" s="74" t="str">
        <f ca="1">IF(AND('Mapa final'!$Y$10="Muy Baja",'Mapa final'!$AA$10="Menor"),CONCATENATE("R1C",'Mapa final'!$O$10),"")</f>
        <v/>
      </c>
      <c r="Q46" s="75" t="str">
        <f ca="1">IF(AND('Mapa final'!$Y$11="Muy Baja",'Mapa final'!$AA$11="Menor"),CONCATENATE("R1C",'Mapa final'!$O$11),"")</f>
        <v/>
      </c>
      <c r="R46" s="75" t="str">
        <f ca="1">IF(AND('Mapa final'!$Y$12="Muy Baja",'Mapa final'!$AA$12="Menor"),CONCATENATE("R1C",'Mapa final'!$O$12),"")</f>
        <v/>
      </c>
      <c r="S46" s="75" t="str">
        <f>IF(AND('Mapa final'!$Y$13="Muy Baja",'Mapa final'!$AA$13="Menor"),CONCATENATE("R1C",'Mapa final'!$O$13),"")</f>
        <v/>
      </c>
      <c r="T46" s="75" t="str">
        <f>IF(AND('Mapa final'!$Y$14="Muy Baja",'Mapa final'!$AA$14="Menor"),CONCATENATE("R1C",'Mapa final'!$O$14),"")</f>
        <v/>
      </c>
      <c r="U46" s="76" t="str">
        <f>IF(AND('Mapa final'!$Y$15="Muy Baja",'Mapa final'!$AA$15="Menor"),CONCATENATE("R1C",'Mapa final'!$O$15),"")</f>
        <v/>
      </c>
      <c r="V46" s="65" t="str">
        <f ca="1">IF(AND('Mapa final'!$Y$10="Muy Baja",'Mapa final'!$AA$10="Moderado"),CONCATENATE("R1C",'Mapa final'!$O$10),"")</f>
        <v/>
      </c>
      <c r="W46" s="83" t="str">
        <f ca="1">IF(AND('Mapa final'!$Y$11="Muy Baja",'Mapa final'!$AA$11="Moderado"),CONCATENATE("R1C",'Mapa final'!$O$11),"")</f>
        <v/>
      </c>
      <c r="X46" s="66" t="str">
        <f ca="1">IF(AND('Mapa final'!$Y$12="Muy Baja",'Mapa final'!$AA$12="Moderado"),CONCATENATE("R1C",'Mapa final'!$O$12),"")</f>
        <v/>
      </c>
      <c r="Y46" s="66" t="str">
        <f>IF(AND('Mapa final'!$Y$13="Muy Baja",'Mapa final'!$AA$13="Moderado"),CONCATENATE("R1C",'Mapa final'!$O$13),"")</f>
        <v/>
      </c>
      <c r="Z46" s="66" t="str">
        <f>IF(AND('Mapa final'!$Y$14="Muy Baja",'Mapa final'!$AA$14="Moderado"),CONCATENATE("R1C",'Mapa final'!$O$14),"")</f>
        <v/>
      </c>
      <c r="AA46" s="67" t="str">
        <f>IF(AND('Mapa final'!$Y$15="Muy Baja",'Mapa final'!$AA$15="Moderado"),CONCATENATE("R1C",'Mapa final'!$O$15),"")</f>
        <v/>
      </c>
      <c r="AB46" s="46" t="str">
        <f ca="1">IF(AND('Mapa final'!$Y$10="Muy Baja",'Mapa final'!$AA$10="Mayor"),CONCATENATE("R1C",'Mapa final'!$O$10),"")</f>
        <v/>
      </c>
      <c r="AC46" s="47" t="str">
        <f ca="1">IF(AND('Mapa final'!$Y$11="Muy Baja",'Mapa final'!$AA$11="Mayor"),CONCATENATE("R1C",'Mapa final'!$O$11),"")</f>
        <v/>
      </c>
      <c r="AD46" s="47" t="str">
        <f ca="1">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 ca="1">IF(AND('Mapa final'!$Y$11="Muy Baja",'Mapa final'!$AA$11="Catastrófico"),CONCATENATE("R1C",'Mapa final'!$O$11),"")</f>
        <v/>
      </c>
      <c r="AJ46" s="50" t="str">
        <f ca="1">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ht="46.5" customHeight="1" x14ac:dyDescent="0.25">
      <c r="A47" s="84"/>
      <c r="B47" s="300"/>
      <c r="C47" s="300"/>
      <c r="D47" s="301"/>
      <c r="E47" s="357"/>
      <c r="F47" s="358"/>
      <c r="G47" s="358"/>
      <c r="H47" s="358"/>
      <c r="I47" s="343"/>
      <c r="J47" s="77" t="str">
        <f ca="1">IF(AND('Mapa final'!$Y$16="Muy Baja",'Mapa final'!$AA$16="Leve"),CONCATENATE("R2C",'Mapa final'!$O$16),"")</f>
        <v/>
      </c>
      <c r="K47" s="78" t="str">
        <f ca="1">IF(AND('Mapa final'!$Y$17="Muy Baja",'Mapa final'!$AA$17="Leve"),CONCATENATE("R2C",'Mapa final'!$O$17),"")</f>
        <v/>
      </c>
      <c r="L47" s="78" t="str">
        <f ca="1">IF(AND('Mapa final'!$Y$18="Muy Baja",'Mapa final'!$AA$18="Leve"),CONCATENATE("R2C",'Mapa final'!$O$18),"")</f>
        <v/>
      </c>
      <c r="M47" s="78" t="str">
        <f ca="1">IF(AND('Mapa final'!$Y$19="Muy Baja",'Mapa final'!$AA$19="Leve"),CONCATENATE("R2C",'Mapa final'!$O$19),"")</f>
        <v/>
      </c>
      <c r="N47" s="78" t="str">
        <f>IF(AND('Mapa final'!$Y$20="Muy Baja",'Mapa final'!$AA$20="Leve"),CONCATENATE("R2C",'Mapa final'!$O$20),"")</f>
        <v/>
      </c>
      <c r="O47" s="79" t="str">
        <f>IF(AND('Mapa final'!$Y$21="Muy Baja",'Mapa final'!$AA$21="Leve"),CONCATENATE("R2C",'Mapa final'!$O$21),"")</f>
        <v/>
      </c>
      <c r="P47" s="77" t="str">
        <f ca="1">IF(AND('Mapa final'!$Y$16="Muy Baja",'Mapa final'!$AA$16="Menor"),CONCATENATE("R2C",'Mapa final'!$O$16),"")</f>
        <v/>
      </c>
      <c r="Q47" s="78" t="str">
        <f ca="1">IF(AND('Mapa final'!$Y$17="Muy Baja",'Mapa final'!$AA$17="Menor"),CONCATENATE("R2C",'Mapa final'!$O$17),"")</f>
        <v/>
      </c>
      <c r="R47" s="78" t="str">
        <f ca="1">IF(AND('Mapa final'!$Y$18="Muy Baja",'Mapa final'!$AA$18="Menor"),CONCATENATE("R2C",'Mapa final'!$O$18),"")</f>
        <v/>
      </c>
      <c r="S47" s="78" t="str">
        <f ca="1">IF(AND('Mapa final'!$Y$19="Muy Baja",'Mapa final'!$AA$19="Menor"),CONCATENATE("R2C",'Mapa final'!$O$19),"")</f>
        <v/>
      </c>
      <c r="T47" s="78" t="str">
        <f>IF(AND('Mapa final'!$Y$20="Muy Baja",'Mapa final'!$AA$20="Menor"),CONCATENATE("R2C",'Mapa final'!$O$20),"")</f>
        <v/>
      </c>
      <c r="U47" s="79" t="str">
        <f>IF(AND('Mapa final'!$Y$21="Muy Baja",'Mapa final'!$AA$21="Menor"),CONCATENATE("R2C",'Mapa final'!$O$21),"")</f>
        <v/>
      </c>
      <c r="V47" s="68" t="str">
        <f ca="1">IF(AND('Mapa final'!$Y$16="Muy Baja",'Mapa final'!$AA$16="Moderado"),CONCATENATE("R2C",'Mapa final'!$O$16),"")</f>
        <v/>
      </c>
      <c r="W47" s="69" t="str">
        <f ca="1">IF(AND('Mapa final'!$Y$17="Muy Baja",'Mapa final'!$AA$17="Moderado"),CONCATENATE("R2C",'Mapa final'!$O$17),"")</f>
        <v/>
      </c>
      <c r="X47" s="69" t="str">
        <f ca="1">IF(AND('Mapa final'!$Y$18="Muy Baja",'Mapa final'!$AA$18="Moderado"),CONCATENATE("R2C",'Mapa final'!$O$18),"")</f>
        <v/>
      </c>
      <c r="Y47" s="69" t="str">
        <f ca="1">IF(AND('Mapa final'!$Y$19="Muy Baja",'Mapa final'!$AA$19="Moderado"),CONCATENATE("R2C",'Mapa final'!$O$19),"")</f>
        <v>R2C4</v>
      </c>
      <c r="Z47" s="69" t="str">
        <f>IF(AND('Mapa final'!$Y$20="Muy Baja",'Mapa final'!$AA$20="Moderado"),CONCATENATE("R2C",'Mapa final'!$O$20),"")</f>
        <v/>
      </c>
      <c r="AA47" s="70" t="str">
        <f>IF(AND('Mapa final'!$Y$21="Muy Baja",'Mapa final'!$AA$21="Moderado"),CONCATENATE("R2C",'Mapa final'!$O$21),"")</f>
        <v/>
      </c>
      <c r="AB47" s="52" t="str">
        <f ca="1">IF(AND('Mapa final'!$Y$16="Muy Baja",'Mapa final'!$AA$16="Mayor"),CONCATENATE("R2C",'Mapa final'!$O$16),"")</f>
        <v/>
      </c>
      <c r="AC47" s="53" t="str">
        <f ca="1">IF(AND('Mapa final'!$Y$17="Muy Baja",'Mapa final'!$AA$17="Mayor"),CONCATENATE("R2C",'Mapa final'!$O$17),"")</f>
        <v/>
      </c>
      <c r="AD47" s="53" t="str">
        <f ca="1">IF(AND('Mapa final'!$Y$18="Muy Baja",'Mapa final'!$AA$18="Mayor"),CONCATENATE("R2C",'Mapa final'!$O$18),"")</f>
        <v/>
      </c>
      <c r="AE47" s="53" t="str">
        <f ca="1">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 ca="1">IF(AND('Mapa final'!$Y$17="Muy Baja",'Mapa final'!$AA$17="Catastrófico"),CONCATENATE("R2C",'Mapa final'!$O$17),"")</f>
        <v/>
      </c>
      <c r="AJ47" s="56" t="str">
        <f ca="1">IF(AND('Mapa final'!$Y$18="Muy Baja",'Mapa final'!$AA$18="Catastrófico"),CONCATENATE("R2C",'Mapa final'!$O$18),"")</f>
        <v/>
      </c>
      <c r="AK47" s="56" t="str">
        <f ca="1">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ht="15" customHeight="1" x14ac:dyDescent="0.25">
      <c r="A48" s="84"/>
      <c r="B48" s="300"/>
      <c r="C48" s="300"/>
      <c r="D48" s="301"/>
      <c r="E48" s="357"/>
      <c r="F48" s="358"/>
      <c r="G48" s="358"/>
      <c r="H48" s="358"/>
      <c r="I48" s="343"/>
      <c r="J48" s="77" t="str">
        <f ca="1">IF(AND('Mapa final'!$Y$22="Muy Baja",'Mapa final'!$AA$22="Leve"),CONCATENATE("R3C",'Mapa final'!$O$22),"")</f>
        <v/>
      </c>
      <c r="K48" s="78" t="str">
        <f>IF(AND('Mapa final'!$Y$23="Muy Baja",'Mapa final'!$AA$23="Leve"),CONCATENATE("R3C",'Mapa final'!$O$23),"")</f>
        <v/>
      </c>
      <c r="L48" s="78" t="str">
        <f>IF(AND('Mapa final'!$Y$24="Muy Baja",'Mapa final'!$AA$24="Leve"),CONCATENATE("R3C",'Mapa final'!$O$24),"")</f>
        <v/>
      </c>
      <c r="M48" s="78" t="str">
        <f>IF(AND('Mapa final'!$Y$25="Muy Baja",'Mapa final'!$AA$25="Leve"),CONCATENATE("R3C",'Mapa final'!$O$25),"")</f>
        <v/>
      </c>
      <c r="N48" s="78" t="str">
        <f>IF(AND('Mapa final'!$Y$26="Muy Baja",'Mapa final'!$AA$26="Leve"),CONCATENATE("R3C",'Mapa final'!$O$26),"")</f>
        <v/>
      </c>
      <c r="O48" s="79" t="str">
        <f>IF(AND('Mapa final'!$Y$27="Muy Baja",'Mapa final'!$AA$27="Leve"),CONCATENATE("R3C",'Mapa final'!$O$27),"")</f>
        <v/>
      </c>
      <c r="P48" s="77" t="str">
        <f ca="1">IF(AND('Mapa final'!$Y$22="Muy Baja",'Mapa final'!$AA$22="Menor"),CONCATENATE("R3C",'Mapa final'!$O$22),"")</f>
        <v/>
      </c>
      <c r="Q48" s="78" t="str">
        <f>IF(AND('Mapa final'!$Y$23="Muy Baja",'Mapa final'!$AA$23="Menor"),CONCATENATE("R3C",'Mapa final'!$O$23),"")</f>
        <v/>
      </c>
      <c r="R48" s="78" t="str">
        <f>IF(AND('Mapa final'!$Y$24="Muy Baja",'Mapa final'!$AA$24="Menor"),CONCATENATE("R3C",'Mapa final'!$O$24),"")</f>
        <v/>
      </c>
      <c r="S48" s="78" t="str">
        <f>IF(AND('Mapa final'!$Y$25="Muy Baja",'Mapa final'!$AA$25="Menor"),CONCATENATE("R3C",'Mapa final'!$O$25),"")</f>
        <v/>
      </c>
      <c r="T48" s="78" t="str">
        <f>IF(AND('Mapa final'!$Y$26="Muy Baja",'Mapa final'!$AA$26="Menor"),CONCATENATE("R3C",'Mapa final'!$O$26),"")</f>
        <v/>
      </c>
      <c r="U48" s="79" t="str">
        <f>IF(AND('Mapa final'!$Y$27="Muy Baja",'Mapa final'!$AA$27="Menor"),CONCATENATE("R3C",'Mapa final'!$O$27),"")</f>
        <v/>
      </c>
      <c r="V48" s="68" t="str">
        <f ca="1">IF(AND('Mapa final'!$Y$22="Muy Baja",'Mapa final'!$AA$22="Moderado"),CONCATENATE("R3C",'Mapa final'!$O$22),"")</f>
        <v/>
      </c>
      <c r="W48" s="69" t="str">
        <f>IF(AND('Mapa final'!$Y$23="Muy Baja",'Mapa final'!$AA$23="Moderado"),CONCATENATE("R3C",'Mapa final'!$O$23),"")</f>
        <v/>
      </c>
      <c r="X48" s="69" t="str">
        <f>IF(AND('Mapa final'!$Y$24="Muy Baja",'Mapa final'!$AA$24="Moderado"),CONCATENATE("R3C",'Mapa final'!$O$24),"")</f>
        <v/>
      </c>
      <c r="Y48" s="69" t="str">
        <f>IF(AND('Mapa final'!$Y$25="Muy Baja",'Mapa final'!$AA$25="Moderado"),CONCATENATE("R3C",'Mapa final'!$O$25),"")</f>
        <v/>
      </c>
      <c r="Z48" s="69" t="str">
        <f>IF(AND('Mapa final'!$Y$26="Muy Baja",'Mapa final'!$AA$26="Moderado"),CONCATENATE("R3C",'Mapa final'!$O$26),"")</f>
        <v/>
      </c>
      <c r="AA48" s="70" t="str">
        <f>IF(AND('Mapa final'!$Y$27="Muy Baja",'Mapa final'!$AA$27="Moderado"),CONCATENATE("R3C",'Mapa final'!$O$27),"")</f>
        <v/>
      </c>
      <c r="AB48" s="52" t="str">
        <f ca="1">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 ca="1">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ht="15" customHeight="1" x14ac:dyDescent="0.25">
      <c r="A49" s="84"/>
      <c r="B49" s="300"/>
      <c r="C49" s="300"/>
      <c r="D49" s="301"/>
      <c r="E49" s="341"/>
      <c r="F49" s="342"/>
      <c r="G49" s="342"/>
      <c r="H49" s="342"/>
      <c r="I49" s="343"/>
      <c r="J49" s="77" t="str">
        <f ca="1">IF(AND('Mapa final'!$Y$28="Muy Baja",'Mapa final'!$AA$28="Leve"),CONCATENATE("R4C",'Mapa final'!$O$28),"")</f>
        <v/>
      </c>
      <c r="K49" s="78" t="str">
        <f ca="1">IF(AND('Mapa final'!$Y$29="Muy Baja",'Mapa final'!$AA$29="Leve"),CONCATENATE("R4C",'Mapa final'!$O$29),"")</f>
        <v/>
      </c>
      <c r="L49" s="78" t="str">
        <f>IF(AND('Mapa final'!$Y$30="Muy Baja",'Mapa final'!$AA$30="Leve"),CONCATENATE("R4C",'Mapa final'!$O$30),"")</f>
        <v/>
      </c>
      <c r="M49" s="78" t="str">
        <f>IF(AND('Mapa final'!$Y$31="Muy Baja",'Mapa final'!$AA$31="Leve"),CONCATENATE("R4C",'Mapa final'!$O$31),"")</f>
        <v/>
      </c>
      <c r="N49" s="78" t="str">
        <f>IF(AND('Mapa final'!$Y$32="Muy Baja",'Mapa final'!$AA$32="Leve"),CONCATENATE("R4C",'Mapa final'!$O$32),"")</f>
        <v/>
      </c>
      <c r="O49" s="79" t="str">
        <f>IF(AND('Mapa final'!$Y$33="Muy Baja",'Mapa final'!$AA$33="Leve"),CONCATENATE("R4C",'Mapa final'!$O$33),"")</f>
        <v/>
      </c>
      <c r="P49" s="77" t="str">
        <f ca="1">IF(AND('Mapa final'!$Y$28="Muy Baja",'Mapa final'!$AA$28="Menor"),CONCATENATE("R4C",'Mapa final'!$O$28),"")</f>
        <v/>
      </c>
      <c r="Q49" s="78" t="str">
        <f ca="1">IF(AND('Mapa final'!$Y$29="Muy Baja",'Mapa final'!$AA$29="Menor"),CONCATENATE("R4C",'Mapa final'!$O$29),"")</f>
        <v/>
      </c>
      <c r="R49" s="78" t="str">
        <f>IF(AND('Mapa final'!$Y$30="Muy Baja",'Mapa final'!$AA$30="Menor"),CONCATENATE("R4C",'Mapa final'!$O$30),"")</f>
        <v/>
      </c>
      <c r="S49" s="78" t="str">
        <f>IF(AND('Mapa final'!$Y$31="Muy Baja",'Mapa final'!$AA$31="Menor"),CONCATENATE("R4C",'Mapa final'!$O$31),"")</f>
        <v/>
      </c>
      <c r="T49" s="78" t="str">
        <f>IF(AND('Mapa final'!$Y$32="Muy Baja",'Mapa final'!$AA$32="Menor"),CONCATENATE("R4C",'Mapa final'!$O$32),"")</f>
        <v/>
      </c>
      <c r="U49" s="79" t="str">
        <f>IF(AND('Mapa final'!$Y$33="Muy Baja",'Mapa final'!$AA$33="Menor"),CONCATENATE("R4C",'Mapa final'!$O$33),"")</f>
        <v/>
      </c>
      <c r="V49" s="68" t="str">
        <f ca="1">IF(AND('Mapa final'!$Y$28="Muy Baja",'Mapa final'!$AA$28="Moderado"),CONCATENATE("R4C",'Mapa final'!$O$28),"")</f>
        <v/>
      </c>
      <c r="W49" s="69" t="str">
        <f ca="1">IF(AND('Mapa final'!$Y$29="Muy Baja",'Mapa final'!$AA$29="Moderado"),CONCATENATE("R4C",'Mapa final'!$O$29),"")</f>
        <v/>
      </c>
      <c r="X49" s="69" t="str">
        <f>IF(AND('Mapa final'!$Y$30="Muy Baja",'Mapa final'!$AA$30="Moderado"),CONCATENATE("R4C",'Mapa final'!$O$30),"")</f>
        <v/>
      </c>
      <c r="Y49" s="69" t="str">
        <f>IF(AND('Mapa final'!$Y$31="Muy Baja",'Mapa final'!$AA$31="Moderado"),CONCATENATE("R4C",'Mapa final'!$O$31),"")</f>
        <v/>
      </c>
      <c r="Z49" s="69" t="str">
        <f>IF(AND('Mapa final'!$Y$32="Muy Baja",'Mapa final'!$AA$32="Moderado"),CONCATENATE("R4C",'Mapa final'!$O$32),"")</f>
        <v/>
      </c>
      <c r="AA49" s="70" t="str">
        <f>IF(AND('Mapa final'!$Y$33="Muy Baja",'Mapa final'!$AA$33="Moderado"),CONCATENATE("R4C",'Mapa final'!$O$33),"")</f>
        <v/>
      </c>
      <c r="AB49" s="52" t="str">
        <f ca="1">IF(AND('Mapa final'!$Y$28="Muy Baja",'Mapa final'!$AA$28="Mayor"),CONCATENATE("R4C",'Mapa final'!$O$28),"")</f>
        <v/>
      </c>
      <c r="AC49" s="53" t="str">
        <f ca="1">IF(AND('Mapa final'!$Y$29="Muy Baja",'Mapa final'!$AA$29="Mayor"),CONCATENATE("R4C",'Mapa final'!$O$29),"")</f>
        <v>R4C2</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 ca="1">IF(AND('Mapa final'!$Y$28="Muy Baja",'Mapa final'!$AA$28="Catastrófico"),CONCATENATE("R4C",'Mapa final'!$O$28),"")</f>
        <v/>
      </c>
      <c r="AI49" s="56" t="str">
        <f ca="1">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ht="15" customHeight="1" x14ac:dyDescent="0.25">
      <c r="A50" s="84"/>
      <c r="B50" s="300"/>
      <c r="C50" s="300"/>
      <c r="D50" s="301"/>
      <c r="E50" s="341"/>
      <c r="F50" s="342"/>
      <c r="G50" s="342"/>
      <c r="H50" s="342"/>
      <c r="I50" s="343"/>
      <c r="J50" s="77" t="str">
        <f ca="1">IF(AND('Mapa final'!$Y$34="Muy Baja",'Mapa final'!$AA$34="Leve"),CONCATENATE("R5C",'Mapa final'!$O$34),"")</f>
        <v/>
      </c>
      <c r="K50" s="78" t="str">
        <f>IF(AND('Mapa final'!$Y$35="Muy Baja",'Mapa final'!$AA$35="Leve"),CONCATENATE("R5C",'Mapa final'!$O$35),"")</f>
        <v/>
      </c>
      <c r="L50" s="78" t="str">
        <f>IF(AND('Mapa final'!$Y$36="Muy Baja",'Mapa final'!$AA$36="Leve"),CONCATENATE("R5C",'Mapa final'!$O$36),"")</f>
        <v/>
      </c>
      <c r="M50" s="78" t="str">
        <f>IF(AND('Mapa final'!$Y$37="Muy Baja",'Mapa final'!$AA$37="Leve"),CONCATENATE("R5C",'Mapa final'!$O$37),"")</f>
        <v/>
      </c>
      <c r="N50" s="78" t="str">
        <f>IF(AND('Mapa final'!$Y$38="Muy Baja",'Mapa final'!$AA$38="Leve"),CONCATENATE("R5C",'Mapa final'!$O$38),"")</f>
        <v/>
      </c>
      <c r="O50" s="79" t="str">
        <f>IF(AND('Mapa final'!$Y$39="Muy Baja",'Mapa final'!$AA$39="Leve"),CONCATENATE("R5C",'Mapa final'!$O$39),"")</f>
        <v/>
      </c>
      <c r="P50" s="77" t="str">
        <f ca="1">IF(AND('Mapa final'!$Y$34="Muy Baja",'Mapa final'!$AA$34="Menor"),CONCATENATE("R5C",'Mapa final'!$O$34),"")</f>
        <v/>
      </c>
      <c r="Q50" s="78" t="str">
        <f>IF(AND('Mapa final'!$Y$35="Muy Baja",'Mapa final'!$AA$35="Menor"),CONCATENATE("R5C",'Mapa final'!$O$35),"")</f>
        <v/>
      </c>
      <c r="R50" s="78" t="str">
        <f>IF(AND('Mapa final'!$Y$36="Muy Baja",'Mapa final'!$AA$36="Menor"),CONCATENATE("R5C",'Mapa final'!$O$36),"")</f>
        <v/>
      </c>
      <c r="S50" s="78" t="str">
        <f>IF(AND('Mapa final'!$Y$37="Muy Baja",'Mapa final'!$AA$37="Menor"),CONCATENATE("R5C",'Mapa final'!$O$37),"")</f>
        <v/>
      </c>
      <c r="T50" s="78" t="str">
        <f>IF(AND('Mapa final'!$Y$38="Muy Baja",'Mapa final'!$AA$38="Menor"),CONCATENATE("R5C",'Mapa final'!$O$38),"")</f>
        <v/>
      </c>
      <c r="U50" s="79" t="str">
        <f>IF(AND('Mapa final'!$Y$39="Muy Baja",'Mapa final'!$AA$39="Menor"),CONCATENATE("R5C",'Mapa final'!$O$39),"")</f>
        <v/>
      </c>
      <c r="V50" s="68" t="str">
        <f ca="1">IF(AND('Mapa final'!$Y$34="Muy Baja",'Mapa final'!$AA$34="Moderado"),CONCATENATE("R5C",'Mapa final'!$O$34),"")</f>
        <v/>
      </c>
      <c r="W50" s="69" t="str">
        <f>IF(AND('Mapa final'!$Y$35="Muy Baja",'Mapa final'!$AA$35="Moderado"),CONCATENATE("R5C",'Mapa final'!$O$35),"")</f>
        <v/>
      </c>
      <c r="X50" s="69" t="str">
        <f>IF(AND('Mapa final'!$Y$36="Muy Baja",'Mapa final'!$AA$36="Moderado"),CONCATENATE("R5C",'Mapa final'!$O$36),"")</f>
        <v/>
      </c>
      <c r="Y50" s="69" t="str">
        <f>IF(AND('Mapa final'!$Y$37="Muy Baja",'Mapa final'!$AA$37="Moderado"),CONCATENATE("R5C",'Mapa final'!$O$37),"")</f>
        <v/>
      </c>
      <c r="Z50" s="69" t="str">
        <f>IF(AND('Mapa final'!$Y$38="Muy Baja",'Mapa final'!$AA$38="Moderado"),CONCATENATE("R5C",'Mapa final'!$O$38),"")</f>
        <v/>
      </c>
      <c r="AA50" s="70" t="str">
        <f>IF(AND('Mapa final'!$Y$39="Muy Baja",'Mapa final'!$AA$39="Moderado"),CONCATENATE("R5C",'Mapa final'!$O$39),"")</f>
        <v/>
      </c>
      <c r="AB50" s="52" t="str">
        <f ca="1">IF(AND('Mapa final'!$Y$34="Muy Baja",'Mapa final'!$AA$34="Mayor"),CONCATENATE("R5C",'Mapa final'!$O$34),"")</f>
        <v/>
      </c>
      <c r="AC50" s="53" t="str">
        <f>IF(AND('Mapa final'!$Y$35="Muy Baja",'Mapa final'!$AA$35="Mayor"),CONCATENATE("R5C",'Mapa final'!$O$35),"")</f>
        <v/>
      </c>
      <c r="AD50" s="58" t="str">
        <f>IF(AND('Mapa final'!$Y$36="Muy Baja",'Mapa final'!$AA$36="Mayor"),CONCATENATE("R5C",'Mapa final'!$O$36),"")</f>
        <v/>
      </c>
      <c r="AE50" s="58" t="str">
        <f>IF(AND('Mapa final'!$Y$37="Muy Baja",'Mapa final'!$AA$37="Mayor"),CONCATENATE("R5C",'Mapa final'!$O$37),"")</f>
        <v/>
      </c>
      <c r="AF50" s="58" t="str">
        <f>IF(AND('Mapa final'!$Y$38="Muy Baja",'Mapa final'!$AA$38="Mayor"),CONCATENATE("R5C",'Mapa final'!$O$38),"")</f>
        <v/>
      </c>
      <c r="AG50" s="54" t="str">
        <f>IF(AND('Mapa final'!$Y$39="Muy Baja",'Mapa final'!$AA$39="Mayor"),CONCATENATE("R5C",'Mapa final'!$O$39),"")</f>
        <v/>
      </c>
      <c r="AH50" s="55" t="str">
        <f ca="1">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customHeight="1" x14ac:dyDescent="0.25">
      <c r="A51" s="84"/>
      <c r="B51" s="300"/>
      <c r="C51" s="300"/>
      <c r="D51" s="301"/>
      <c r="E51" s="341"/>
      <c r="F51" s="342"/>
      <c r="G51" s="342"/>
      <c r="H51" s="342"/>
      <c r="I51" s="343"/>
      <c r="J51" s="77" t="str">
        <f>IF(AND('Mapa final'!$Y$40="Muy Baja",'Mapa final'!$AA$40="Leve"),CONCATENATE("R6C",'Mapa final'!$O$40),"")</f>
        <v/>
      </c>
      <c r="K51" s="78" t="str">
        <f>IF(AND('Mapa final'!$Y$41="Muy Baja",'Mapa final'!$AA$41="Leve"),CONCATENATE("R6C",'Mapa final'!$O$41),"")</f>
        <v/>
      </c>
      <c r="L51" s="78" t="str">
        <f>IF(AND('Mapa final'!$Y$42="Muy Baja",'Mapa final'!$AA$42="Leve"),CONCATENATE("R6C",'Mapa final'!$O$42),"")</f>
        <v/>
      </c>
      <c r="M51" s="78" t="str">
        <f>IF(AND('Mapa final'!$Y$43="Muy Baja",'Mapa final'!$AA$43="Leve"),CONCATENATE("R6C",'Mapa final'!$O$43),"")</f>
        <v/>
      </c>
      <c r="N51" s="78" t="str">
        <f>IF(AND('Mapa final'!$Y$44="Muy Baja",'Mapa final'!$AA$44="Leve"),CONCATENATE("R6C",'Mapa final'!$O$44),"")</f>
        <v/>
      </c>
      <c r="O51" s="79" t="str">
        <f>IF(AND('Mapa final'!$Y$45="Muy Baja",'Mapa final'!$AA$45="Leve"),CONCATENATE("R6C",'Mapa final'!$O$45),"")</f>
        <v/>
      </c>
      <c r="P51" s="77" t="str">
        <f>IF(AND('Mapa final'!$Y$40="Muy Baja",'Mapa final'!$AA$40="Menor"),CONCATENATE("R6C",'Mapa final'!$O$40),"")</f>
        <v/>
      </c>
      <c r="Q51" s="78" t="str">
        <f>IF(AND('Mapa final'!$Y$41="Muy Baja",'Mapa final'!$AA$41="Menor"),CONCATENATE("R6C",'Mapa final'!$O$41),"")</f>
        <v/>
      </c>
      <c r="R51" s="78" t="str">
        <f>IF(AND('Mapa final'!$Y$42="Muy Baja",'Mapa final'!$AA$42="Menor"),CONCATENATE("R6C",'Mapa final'!$O$42),"")</f>
        <v/>
      </c>
      <c r="S51" s="78" t="str">
        <f>IF(AND('Mapa final'!$Y$43="Muy Baja",'Mapa final'!$AA$43="Menor"),CONCATENATE("R6C",'Mapa final'!$O$43),"")</f>
        <v/>
      </c>
      <c r="T51" s="78" t="str">
        <f>IF(AND('Mapa final'!$Y$44="Muy Baja",'Mapa final'!$AA$44="Menor"),CONCATENATE("R6C",'Mapa final'!$O$44),"")</f>
        <v/>
      </c>
      <c r="U51" s="79" t="str">
        <f>IF(AND('Mapa final'!$Y$45="Muy Baja",'Mapa final'!$AA$45="Menor"),CONCATENATE("R6C",'Mapa final'!$O$45),"")</f>
        <v/>
      </c>
      <c r="V51" s="68" t="str">
        <f>IF(AND('Mapa final'!$Y$40="Muy Baja",'Mapa final'!$AA$40="Moderado"),CONCATENATE("R6C",'Mapa final'!$O$40),"")</f>
        <v/>
      </c>
      <c r="W51" s="69" t="str">
        <f>IF(AND('Mapa final'!$Y$41="Muy Baja",'Mapa final'!$AA$41="Moderado"),CONCATENATE("R6C",'Mapa final'!$O$41),"")</f>
        <v/>
      </c>
      <c r="X51" s="69" t="str">
        <f>IF(AND('Mapa final'!$Y$42="Muy Baja",'Mapa final'!$AA$42="Moderado"),CONCATENATE("R6C",'Mapa final'!$O$42),"")</f>
        <v/>
      </c>
      <c r="Y51" s="69" t="str">
        <f>IF(AND('Mapa final'!$Y$43="Muy Baja",'Mapa final'!$AA$43="Moderado"),CONCATENATE("R6C",'Mapa final'!$O$43),"")</f>
        <v/>
      </c>
      <c r="Z51" s="69" t="str">
        <f>IF(AND('Mapa final'!$Y$44="Muy Baja",'Mapa final'!$AA$44="Moderado"),CONCATENATE("R6C",'Mapa final'!$O$44),"")</f>
        <v/>
      </c>
      <c r="AA51" s="70"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8" t="str">
        <f>IF(AND('Mapa final'!$Y$42="Muy Baja",'Mapa final'!$AA$42="Mayor"),CONCATENATE("R6C",'Mapa final'!$O$42),"")</f>
        <v/>
      </c>
      <c r="AE51" s="58" t="str">
        <f>IF(AND('Mapa final'!$Y$43="Muy Baja",'Mapa final'!$AA$43="Mayor"),CONCATENATE("R6C",'Mapa final'!$O$43),"")</f>
        <v/>
      </c>
      <c r="AF51" s="58"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ht="15" customHeight="1" x14ac:dyDescent="0.25">
      <c r="A52" s="84"/>
      <c r="B52" s="300"/>
      <c r="C52" s="300"/>
      <c r="D52" s="301"/>
      <c r="E52" s="341"/>
      <c r="F52" s="342"/>
      <c r="G52" s="342"/>
      <c r="H52" s="342"/>
      <c r="I52" s="343"/>
      <c r="J52" s="77" t="str">
        <f>IF(AND('Mapa final'!$Y$46="Muy Baja",'Mapa final'!$AA$46="Leve"),CONCATENATE("R7C",'Mapa final'!$O$46),"")</f>
        <v/>
      </c>
      <c r="K52" s="78" t="str">
        <f>IF(AND('Mapa final'!$Y$47="Muy Baja",'Mapa final'!$AA$47="Leve"),CONCATENATE("R7C",'Mapa final'!$O$47),"")</f>
        <v/>
      </c>
      <c r="L52" s="78" t="str">
        <f>IF(AND('Mapa final'!$Y$48="Muy Baja",'Mapa final'!$AA$48="Leve"),CONCATENATE("R7C",'Mapa final'!$O$48),"")</f>
        <v/>
      </c>
      <c r="M52" s="78" t="str">
        <f>IF(AND('Mapa final'!$Y$49="Muy Baja",'Mapa final'!$AA$49="Leve"),CONCATENATE("R7C",'Mapa final'!$O$49),"")</f>
        <v/>
      </c>
      <c r="N52" s="78" t="str">
        <f>IF(AND('Mapa final'!$Y$50="Muy Baja",'Mapa final'!$AA$50="Leve"),CONCATENATE("R7C",'Mapa final'!$O$50),"")</f>
        <v/>
      </c>
      <c r="O52" s="79" t="str">
        <f>IF(AND('Mapa final'!$Y$51="Muy Baja",'Mapa final'!$AA$51="Leve"),CONCATENATE("R7C",'Mapa final'!$O$51),"")</f>
        <v/>
      </c>
      <c r="P52" s="77" t="str">
        <f>IF(AND('Mapa final'!$Y$46="Muy Baja",'Mapa final'!$AA$46="Menor"),CONCATENATE("R7C",'Mapa final'!$O$46),"")</f>
        <v/>
      </c>
      <c r="Q52" s="78" t="str">
        <f>IF(AND('Mapa final'!$Y$47="Muy Baja",'Mapa final'!$AA$47="Menor"),CONCATENATE("R7C",'Mapa final'!$O$47),"")</f>
        <v/>
      </c>
      <c r="R52" s="78" t="str">
        <f>IF(AND('Mapa final'!$Y$48="Muy Baja",'Mapa final'!$AA$48="Menor"),CONCATENATE("R7C",'Mapa final'!$O$48),"")</f>
        <v/>
      </c>
      <c r="S52" s="78" t="str">
        <f>IF(AND('Mapa final'!$Y$49="Muy Baja",'Mapa final'!$AA$49="Menor"),CONCATENATE("R7C",'Mapa final'!$O$49),"")</f>
        <v/>
      </c>
      <c r="T52" s="78" t="str">
        <f>IF(AND('Mapa final'!$Y$50="Muy Baja",'Mapa final'!$AA$50="Menor"),CONCATENATE("R7C",'Mapa final'!$O$50),"")</f>
        <v/>
      </c>
      <c r="U52" s="79" t="str">
        <f>IF(AND('Mapa final'!$Y$51="Muy Baja",'Mapa final'!$AA$51="Menor"),CONCATENATE("R7C",'Mapa final'!$O$51),"")</f>
        <v/>
      </c>
      <c r="V52" s="68" t="str">
        <f>IF(AND('Mapa final'!$Y$46="Muy Baja",'Mapa final'!$AA$46="Moderado"),CONCATENATE("R7C",'Mapa final'!$O$46),"")</f>
        <v/>
      </c>
      <c r="W52" s="69" t="str">
        <f>IF(AND('Mapa final'!$Y$47="Muy Baja",'Mapa final'!$AA$47="Moderado"),CONCATENATE("R7C",'Mapa final'!$O$47),"")</f>
        <v/>
      </c>
      <c r="X52" s="69" t="str">
        <f>IF(AND('Mapa final'!$Y$48="Muy Baja",'Mapa final'!$AA$48="Moderado"),CONCATENATE("R7C",'Mapa final'!$O$48),"")</f>
        <v/>
      </c>
      <c r="Y52" s="69" t="str">
        <f>IF(AND('Mapa final'!$Y$49="Muy Baja",'Mapa final'!$AA$49="Moderado"),CONCATENATE("R7C",'Mapa final'!$O$49),"")</f>
        <v/>
      </c>
      <c r="Z52" s="69" t="str">
        <f>IF(AND('Mapa final'!$Y$50="Muy Baja",'Mapa final'!$AA$50="Moderado"),CONCATENATE("R7C",'Mapa final'!$O$50),"")</f>
        <v/>
      </c>
      <c r="AA52" s="70"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8" t="str">
        <f>IF(AND('Mapa final'!$Y$48="Muy Baja",'Mapa final'!$AA$48="Mayor"),CONCATENATE("R7C",'Mapa final'!$O$48),"")</f>
        <v/>
      </c>
      <c r="AE52" s="58" t="str">
        <f>IF(AND('Mapa final'!$Y$49="Muy Baja",'Mapa final'!$AA$49="Mayor"),CONCATENATE("R7C",'Mapa final'!$O$49),"")</f>
        <v/>
      </c>
      <c r="AF52" s="58"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300"/>
      <c r="C53" s="300"/>
      <c r="D53" s="301"/>
      <c r="E53" s="341"/>
      <c r="F53" s="342"/>
      <c r="G53" s="342"/>
      <c r="H53" s="342"/>
      <c r="I53" s="343"/>
      <c r="J53" s="77" t="str">
        <f>IF(AND('Mapa final'!$Y$52="Muy Baja",'Mapa final'!$AA$52="Leve"),CONCATENATE("R8C",'Mapa final'!$O$52),"")</f>
        <v/>
      </c>
      <c r="K53" s="78" t="str">
        <f>IF(AND('Mapa final'!$Y$53="Muy Baja",'Mapa final'!$AA$53="Leve"),CONCATENATE("R8C",'Mapa final'!$O$53),"")</f>
        <v/>
      </c>
      <c r="L53" s="78" t="str">
        <f>IF(AND('Mapa final'!$Y$54="Muy Baja",'Mapa final'!$AA$54="Leve"),CONCATENATE("R8C",'Mapa final'!$O$54),"")</f>
        <v/>
      </c>
      <c r="M53" s="78" t="str">
        <f>IF(AND('Mapa final'!$Y$55="Muy Baja",'Mapa final'!$AA$55="Leve"),CONCATENATE("R8C",'Mapa final'!$O$55),"")</f>
        <v/>
      </c>
      <c r="N53" s="78" t="str">
        <f>IF(AND('Mapa final'!$Y$56="Muy Baja",'Mapa final'!$AA$56="Leve"),CONCATENATE("R8C",'Mapa final'!$O$56),"")</f>
        <v/>
      </c>
      <c r="O53" s="79" t="str">
        <f>IF(AND('Mapa final'!$Y$57="Muy Baja",'Mapa final'!$AA$57="Leve"),CONCATENATE("R8C",'Mapa final'!$O$57),"")</f>
        <v/>
      </c>
      <c r="P53" s="77" t="str">
        <f>IF(AND('Mapa final'!$Y$52="Muy Baja",'Mapa final'!$AA$52="Menor"),CONCATENATE("R8C",'Mapa final'!$O$52),"")</f>
        <v/>
      </c>
      <c r="Q53" s="78" t="str">
        <f>IF(AND('Mapa final'!$Y$53="Muy Baja",'Mapa final'!$AA$53="Menor"),CONCATENATE("R8C",'Mapa final'!$O$53),"")</f>
        <v/>
      </c>
      <c r="R53" s="78" t="str">
        <f>IF(AND('Mapa final'!$Y$54="Muy Baja",'Mapa final'!$AA$54="Menor"),CONCATENATE("R8C",'Mapa final'!$O$54),"")</f>
        <v/>
      </c>
      <c r="S53" s="78" t="str">
        <f>IF(AND('Mapa final'!$Y$55="Muy Baja",'Mapa final'!$AA$55="Menor"),CONCATENATE("R8C",'Mapa final'!$O$55),"")</f>
        <v/>
      </c>
      <c r="T53" s="78" t="str">
        <f>IF(AND('Mapa final'!$Y$56="Muy Baja",'Mapa final'!$AA$56="Menor"),CONCATENATE("R8C",'Mapa final'!$O$56),"")</f>
        <v/>
      </c>
      <c r="U53" s="79" t="str">
        <f>IF(AND('Mapa final'!$Y$57="Muy Baja",'Mapa final'!$AA$57="Menor"),CONCATENATE("R8C",'Mapa final'!$O$57),"")</f>
        <v/>
      </c>
      <c r="V53" s="68" t="str">
        <f>IF(AND('Mapa final'!$Y$52="Muy Baja",'Mapa final'!$AA$52="Moderado"),CONCATENATE("R8C",'Mapa final'!$O$52),"")</f>
        <v/>
      </c>
      <c r="W53" s="69" t="str">
        <f>IF(AND('Mapa final'!$Y$53="Muy Baja",'Mapa final'!$AA$53="Moderado"),CONCATENATE("R8C",'Mapa final'!$O$53),"")</f>
        <v/>
      </c>
      <c r="X53" s="69" t="str">
        <f>IF(AND('Mapa final'!$Y$54="Muy Baja",'Mapa final'!$AA$54="Moderado"),CONCATENATE("R8C",'Mapa final'!$O$54),"")</f>
        <v/>
      </c>
      <c r="Y53" s="69" t="str">
        <f>IF(AND('Mapa final'!$Y$55="Muy Baja",'Mapa final'!$AA$55="Moderado"),CONCATENATE("R8C",'Mapa final'!$O$55),"")</f>
        <v/>
      </c>
      <c r="Z53" s="69" t="str">
        <f>IF(AND('Mapa final'!$Y$56="Muy Baja",'Mapa final'!$AA$56="Moderado"),CONCATENATE("R8C",'Mapa final'!$O$56),"")</f>
        <v/>
      </c>
      <c r="AA53" s="70"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8" t="str">
        <f>IF(AND('Mapa final'!$Y$54="Muy Baja",'Mapa final'!$AA$54="Mayor"),CONCATENATE("R8C",'Mapa final'!$O$54),"")</f>
        <v/>
      </c>
      <c r="AE53" s="58" t="str">
        <f>IF(AND('Mapa final'!$Y$55="Muy Baja",'Mapa final'!$AA$55="Mayor"),CONCATENATE("R8C",'Mapa final'!$O$55),"")</f>
        <v/>
      </c>
      <c r="AF53" s="58"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300"/>
      <c r="C54" s="300"/>
      <c r="D54" s="301"/>
      <c r="E54" s="341"/>
      <c r="F54" s="342"/>
      <c r="G54" s="342"/>
      <c r="H54" s="342"/>
      <c r="I54" s="343"/>
      <c r="J54" s="77" t="str">
        <f>IF(AND('Mapa final'!$Y$58="Muy Baja",'Mapa final'!$AA$58="Leve"),CONCATENATE("R9C",'Mapa final'!$O$58),"")</f>
        <v/>
      </c>
      <c r="K54" s="78" t="str">
        <f>IF(AND('Mapa final'!$Y$59="Muy Baja",'Mapa final'!$AA$59="Leve"),CONCATENATE("R9C",'Mapa final'!$O$59),"")</f>
        <v/>
      </c>
      <c r="L54" s="78" t="str">
        <f>IF(AND('Mapa final'!$Y$60="Muy Baja",'Mapa final'!$AA$60="Leve"),CONCATENATE("R9C",'Mapa final'!$O$60),"")</f>
        <v/>
      </c>
      <c r="M54" s="78" t="str">
        <f>IF(AND('Mapa final'!$Y$61="Muy Baja",'Mapa final'!$AA$61="Leve"),CONCATENATE("R9C",'Mapa final'!$O$61),"")</f>
        <v/>
      </c>
      <c r="N54" s="78" t="str">
        <f>IF(AND('Mapa final'!$Y$62="Muy Baja",'Mapa final'!$AA$62="Leve"),CONCATENATE("R9C",'Mapa final'!$O$62),"")</f>
        <v/>
      </c>
      <c r="O54" s="79" t="str">
        <f>IF(AND('Mapa final'!$Y$63="Muy Baja",'Mapa final'!$AA$63="Leve"),CONCATENATE("R9C",'Mapa final'!$O$63),"")</f>
        <v/>
      </c>
      <c r="P54" s="77" t="str">
        <f>IF(AND('Mapa final'!$Y$58="Muy Baja",'Mapa final'!$AA$58="Menor"),CONCATENATE("R9C",'Mapa final'!$O$58),"")</f>
        <v/>
      </c>
      <c r="Q54" s="78" t="str">
        <f>IF(AND('Mapa final'!$Y$59="Muy Baja",'Mapa final'!$AA$59="Menor"),CONCATENATE("R9C",'Mapa final'!$O$59),"")</f>
        <v/>
      </c>
      <c r="R54" s="78" t="str">
        <f>IF(AND('Mapa final'!$Y$60="Muy Baja",'Mapa final'!$AA$60="Menor"),CONCATENATE("R9C",'Mapa final'!$O$60),"")</f>
        <v/>
      </c>
      <c r="S54" s="78" t="str">
        <f>IF(AND('Mapa final'!$Y$61="Muy Baja",'Mapa final'!$AA$61="Menor"),CONCATENATE("R9C",'Mapa final'!$O$61),"")</f>
        <v/>
      </c>
      <c r="T54" s="78" t="str">
        <f>IF(AND('Mapa final'!$Y$62="Muy Baja",'Mapa final'!$AA$62="Menor"),CONCATENATE("R9C",'Mapa final'!$O$62),"")</f>
        <v/>
      </c>
      <c r="U54" s="79" t="str">
        <f>IF(AND('Mapa final'!$Y$63="Muy Baja",'Mapa final'!$AA$63="Menor"),CONCATENATE("R9C",'Mapa final'!$O$63),"")</f>
        <v/>
      </c>
      <c r="V54" s="68" t="str">
        <f>IF(AND('Mapa final'!$Y$58="Muy Baja",'Mapa final'!$AA$58="Moderado"),CONCATENATE("R9C",'Mapa final'!$O$58),"")</f>
        <v/>
      </c>
      <c r="W54" s="69" t="str">
        <f>IF(AND('Mapa final'!$Y$59="Muy Baja",'Mapa final'!$AA$59="Moderado"),CONCATENATE("R9C",'Mapa final'!$O$59),"")</f>
        <v/>
      </c>
      <c r="X54" s="69" t="str">
        <f>IF(AND('Mapa final'!$Y$60="Muy Baja",'Mapa final'!$AA$60="Moderado"),CONCATENATE("R9C",'Mapa final'!$O$60),"")</f>
        <v/>
      </c>
      <c r="Y54" s="69" t="str">
        <f>IF(AND('Mapa final'!$Y$61="Muy Baja",'Mapa final'!$AA$61="Moderado"),CONCATENATE("R9C",'Mapa final'!$O$61),"")</f>
        <v/>
      </c>
      <c r="Z54" s="69" t="str">
        <f>IF(AND('Mapa final'!$Y$62="Muy Baja",'Mapa final'!$AA$62="Moderado"),CONCATENATE("R9C",'Mapa final'!$O$62),"")</f>
        <v/>
      </c>
      <c r="AA54" s="70"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8" t="str">
        <f>IF(AND('Mapa final'!$Y$60="Muy Baja",'Mapa final'!$AA$60="Mayor"),CONCATENATE("R9C",'Mapa final'!$O$60),"")</f>
        <v/>
      </c>
      <c r="AE54" s="58" t="str">
        <f>IF(AND('Mapa final'!$Y$61="Muy Baja",'Mapa final'!$AA$61="Mayor"),CONCATENATE("R9C",'Mapa final'!$O$61),"")</f>
        <v/>
      </c>
      <c r="AF54" s="58"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ht="15.75" customHeight="1" thickBot="1" x14ac:dyDescent="0.3">
      <c r="A55" s="84"/>
      <c r="B55" s="300"/>
      <c r="C55" s="300"/>
      <c r="D55" s="301"/>
      <c r="E55" s="344"/>
      <c r="F55" s="345"/>
      <c r="G55" s="345"/>
      <c r="H55" s="345"/>
      <c r="I55" s="346"/>
      <c r="J55" s="80" t="str">
        <f>IF(AND('Mapa final'!$Y$64="Muy Baja",'Mapa final'!$AA$64="Leve"),CONCATENATE("R10C",'Mapa final'!$O$64),"")</f>
        <v/>
      </c>
      <c r="K55" s="81" t="str">
        <f>IF(AND('Mapa final'!$Y$65="Muy Baja",'Mapa final'!$AA$65="Leve"),CONCATENATE("R10C",'Mapa final'!$O$65),"")</f>
        <v/>
      </c>
      <c r="L55" s="81" t="str">
        <f>IF(AND('Mapa final'!$Y$66="Muy Baja",'Mapa final'!$AA$66="Leve"),CONCATENATE("R10C",'Mapa final'!$O$66),"")</f>
        <v/>
      </c>
      <c r="M55" s="81" t="str">
        <f>IF(AND('Mapa final'!$Y$67="Muy Baja",'Mapa final'!$AA$67="Leve"),CONCATENATE("R10C",'Mapa final'!$O$67),"")</f>
        <v/>
      </c>
      <c r="N55" s="81" t="str">
        <f>IF(AND('Mapa final'!$Y$68="Muy Baja",'Mapa final'!$AA$68="Leve"),CONCATENATE("R10C",'Mapa final'!$O$68),"")</f>
        <v/>
      </c>
      <c r="O55" s="82" t="str">
        <f>IF(AND('Mapa final'!$Y$69="Muy Baja",'Mapa final'!$AA$69="Leve"),CONCATENATE("R10C",'Mapa final'!$O$69),"")</f>
        <v/>
      </c>
      <c r="P55" s="80" t="str">
        <f>IF(AND('Mapa final'!$Y$64="Muy Baja",'Mapa final'!$AA$64="Menor"),CONCATENATE("R10C",'Mapa final'!$O$64),"")</f>
        <v/>
      </c>
      <c r="Q55" s="81" t="str">
        <f>IF(AND('Mapa final'!$Y$65="Muy Baja",'Mapa final'!$AA$65="Menor"),CONCATENATE("R10C",'Mapa final'!$O$65),"")</f>
        <v/>
      </c>
      <c r="R55" s="81" t="str">
        <f>IF(AND('Mapa final'!$Y$66="Muy Baja",'Mapa final'!$AA$66="Menor"),CONCATENATE("R10C",'Mapa final'!$O$66),"")</f>
        <v/>
      </c>
      <c r="S55" s="81" t="str">
        <f>IF(AND('Mapa final'!$Y$67="Muy Baja",'Mapa final'!$AA$67="Menor"),CONCATENATE("R10C",'Mapa final'!$O$67),"")</f>
        <v/>
      </c>
      <c r="T55" s="81" t="str">
        <f>IF(AND('Mapa final'!$Y$68="Muy Baja",'Mapa final'!$AA$68="Menor"),CONCATENATE("R10C",'Mapa final'!$O$68),"")</f>
        <v/>
      </c>
      <c r="U55" s="82" t="str">
        <f>IF(AND('Mapa final'!$Y$69="Muy Baja",'Mapa final'!$AA$69="Menor"),CONCATENATE("R10C",'Mapa final'!$O$69),"")</f>
        <v/>
      </c>
      <c r="V55" s="71" t="str">
        <f>IF(AND('Mapa final'!$Y$64="Muy Baja",'Mapa final'!$AA$64="Moderado"),CONCATENATE("R10C",'Mapa final'!$O$64),"")</f>
        <v/>
      </c>
      <c r="W55" s="72" t="str">
        <f>IF(AND('Mapa final'!$Y$65="Muy Baja",'Mapa final'!$AA$65="Moderado"),CONCATENATE("R10C",'Mapa final'!$O$65),"")</f>
        <v/>
      </c>
      <c r="X55" s="72" t="str">
        <f>IF(AND('Mapa final'!$Y$66="Muy Baja",'Mapa final'!$AA$66="Moderado"),CONCATENATE("R10C",'Mapa final'!$O$66),"")</f>
        <v/>
      </c>
      <c r="Y55" s="72" t="str">
        <f>IF(AND('Mapa final'!$Y$67="Muy Baja",'Mapa final'!$AA$67="Moderado"),CONCATENATE("R10C",'Mapa final'!$O$67),"")</f>
        <v/>
      </c>
      <c r="Z55" s="72" t="str">
        <f>IF(AND('Mapa final'!$Y$68="Muy Baja",'Mapa final'!$AA$68="Moderado"),CONCATENATE("R10C",'Mapa final'!$O$68),"")</f>
        <v/>
      </c>
      <c r="AA55" s="73" t="str">
        <f>IF(AND('Mapa final'!$Y$69="Muy Baja",'Mapa final'!$AA$69="Moderado"),CONCATENATE("R10C",'Mapa final'!$O$69),"")</f>
        <v/>
      </c>
      <c r="AB55" s="59" t="str">
        <f>IF(AND('Mapa final'!$Y$64="Muy Baja",'Mapa final'!$AA$64="Mayor"),CONCATENATE("R10C",'Mapa final'!$O$64),"")</f>
        <v/>
      </c>
      <c r="AC55" s="60" t="str">
        <f>IF(AND('Mapa final'!$Y$65="Muy Baja",'Mapa final'!$AA$65="Mayor"),CONCATENATE("R10C",'Mapa final'!$O$65),"")</f>
        <v/>
      </c>
      <c r="AD55" s="60" t="str">
        <f>IF(AND('Mapa final'!$Y$66="Muy Baja",'Mapa final'!$AA$66="Mayor"),CONCATENATE("R10C",'Mapa final'!$O$66),"")</f>
        <v/>
      </c>
      <c r="AE55" s="60" t="str">
        <f>IF(AND('Mapa final'!$Y$67="Muy Baja",'Mapa final'!$AA$67="Mayor"),CONCATENATE("R10C",'Mapa final'!$O$67),"")</f>
        <v/>
      </c>
      <c r="AF55" s="60" t="str">
        <f>IF(AND('Mapa final'!$Y$68="Muy Baja",'Mapa final'!$AA$68="Mayor"),CONCATENATE("R10C",'Mapa final'!$O$68),"")</f>
        <v/>
      </c>
      <c r="AG55" s="61" t="str">
        <f>IF(AND('Mapa final'!$Y$69="Muy Baja",'Mapa final'!$AA$69="Mayor"),CONCATENATE("R10C",'Mapa final'!$O$69),"")</f>
        <v/>
      </c>
      <c r="AH55" s="62" t="str">
        <f>IF(AND('Mapa final'!$Y$64="Muy Baja",'Mapa final'!$AA$64="Catastrófico"),CONCATENATE("R10C",'Mapa final'!$O$64),"")</f>
        <v/>
      </c>
      <c r="AI55" s="63" t="str">
        <f>IF(AND('Mapa final'!$Y$65="Muy Baja",'Mapa final'!$AA$65="Catastrófico"),CONCATENATE("R10C",'Mapa final'!$O$65),"")</f>
        <v/>
      </c>
      <c r="AJ55" s="63" t="str">
        <f>IF(AND('Mapa final'!$Y$66="Muy Baja",'Mapa final'!$AA$66="Catastrófico"),CONCATENATE("R10C",'Mapa final'!$O$66),"")</f>
        <v/>
      </c>
      <c r="AK55" s="63" t="str">
        <f>IF(AND('Mapa final'!$Y$67="Muy Baja",'Mapa final'!$AA$67="Catastrófico"),CONCATENATE("R10C",'Mapa final'!$O$67),"")</f>
        <v/>
      </c>
      <c r="AL55" s="63" t="str">
        <f>IF(AND('Mapa final'!$Y$68="Muy Baja",'Mapa final'!$AA$68="Catastrófico"),CONCATENATE("R10C",'Mapa final'!$O$68),"")</f>
        <v/>
      </c>
      <c r="AM55" s="64" t="str">
        <f>IF(AND('Mapa final'!$Y$69="Muy Baja",'Mapa final'!$AA$69="Catastrófico"),CONCATENATE("R10C",'Mapa final'!$O$69),"")</f>
        <v/>
      </c>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338" t="s">
        <v>111</v>
      </c>
      <c r="K56" s="339"/>
      <c r="L56" s="339"/>
      <c r="M56" s="339"/>
      <c r="N56" s="339"/>
      <c r="O56" s="340"/>
      <c r="P56" s="338" t="s">
        <v>110</v>
      </c>
      <c r="Q56" s="339"/>
      <c r="R56" s="339"/>
      <c r="S56" s="339"/>
      <c r="T56" s="339"/>
      <c r="U56" s="340"/>
      <c r="V56" s="338" t="s">
        <v>109</v>
      </c>
      <c r="W56" s="339"/>
      <c r="X56" s="339"/>
      <c r="Y56" s="339"/>
      <c r="Z56" s="339"/>
      <c r="AA56" s="340"/>
      <c r="AB56" s="338" t="s">
        <v>108</v>
      </c>
      <c r="AC56" s="347"/>
      <c r="AD56" s="339"/>
      <c r="AE56" s="339"/>
      <c r="AF56" s="339"/>
      <c r="AG56" s="340"/>
      <c r="AH56" s="338" t="s">
        <v>107</v>
      </c>
      <c r="AI56" s="339"/>
      <c r="AJ56" s="339"/>
      <c r="AK56" s="339"/>
      <c r="AL56" s="339"/>
      <c r="AM56" s="340"/>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341"/>
      <c r="K57" s="342"/>
      <c r="L57" s="342"/>
      <c r="M57" s="342"/>
      <c r="N57" s="342"/>
      <c r="O57" s="343"/>
      <c r="P57" s="341"/>
      <c r="Q57" s="342"/>
      <c r="R57" s="342"/>
      <c r="S57" s="342"/>
      <c r="T57" s="342"/>
      <c r="U57" s="343"/>
      <c r="V57" s="341"/>
      <c r="W57" s="342"/>
      <c r="X57" s="342"/>
      <c r="Y57" s="342"/>
      <c r="Z57" s="342"/>
      <c r="AA57" s="343"/>
      <c r="AB57" s="341"/>
      <c r="AC57" s="342"/>
      <c r="AD57" s="342"/>
      <c r="AE57" s="342"/>
      <c r="AF57" s="342"/>
      <c r="AG57" s="343"/>
      <c r="AH57" s="341"/>
      <c r="AI57" s="342"/>
      <c r="AJ57" s="342"/>
      <c r="AK57" s="342"/>
      <c r="AL57" s="342"/>
      <c r="AM57" s="343"/>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341"/>
      <c r="K58" s="342"/>
      <c r="L58" s="342"/>
      <c r="M58" s="342"/>
      <c r="N58" s="342"/>
      <c r="O58" s="343"/>
      <c r="P58" s="341"/>
      <c r="Q58" s="342"/>
      <c r="R58" s="342"/>
      <c r="S58" s="342"/>
      <c r="T58" s="342"/>
      <c r="U58" s="343"/>
      <c r="V58" s="341"/>
      <c r="W58" s="342"/>
      <c r="X58" s="342"/>
      <c r="Y58" s="342"/>
      <c r="Z58" s="342"/>
      <c r="AA58" s="343"/>
      <c r="AB58" s="341"/>
      <c r="AC58" s="342"/>
      <c r="AD58" s="342"/>
      <c r="AE58" s="342"/>
      <c r="AF58" s="342"/>
      <c r="AG58" s="343"/>
      <c r="AH58" s="341"/>
      <c r="AI58" s="342"/>
      <c r="AJ58" s="342"/>
      <c r="AK58" s="342"/>
      <c r="AL58" s="342"/>
      <c r="AM58" s="343"/>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341"/>
      <c r="K59" s="342"/>
      <c r="L59" s="342"/>
      <c r="M59" s="342"/>
      <c r="N59" s="342"/>
      <c r="O59" s="343"/>
      <c r="P59" s="341"/>
      <c r="Q59" s="342"/>
      <c r="R59" s="342"/>
      <c r="S59" s="342"/>
      <c r="T59" s="342"/>
      <c r="U59" s="343"/>
      <c r="V59" s="341"/>
      <c r="W59" s="342"/>
      <c r="X59" s="342"/>
      <c r="Y59" s="342"/>
      <c r="Z59" s="342"/>
      <c r="AA59" s="343"/>
      <c r="AB59" s="341"/>
      <c r="AC59" s="342"/>
      <c r="AD59" s="342"/>
      <c r="AE59" s="342"/>
      <c r="AF59" s="342"/>
      <c r="AG59" s="343"/>
      <c r="AH59" s="341"/>
      <c r="AI59" s="342"/>
      <c r="AJ59" s="342"/>
      <c r="AK59" s="342"/>
      <c r="AL59" s="342"/>
      <c r="AM59" s="343"/>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341"/>
      <c r="K60" s="342"/>
      <c r="L60" s="342"/>
      <c r="M60" s="342"/>
      <c r="N60" s="342"/>
      <c r="O60" s="343"/>
      <c r="P60" s="341"/>
      <c r="Q60" s="342"/>
      <c r="R60" s="342"/>
      <c r="S60" s="342"/>
      <c r="T60" s="342"/>
      <c r="U60" s="343"/>
      <c r="V60" s="341"/>
      <c r="W60" s="342"/>
      <c r="X60" s="342"/>
      <c r="Y60" s="342"/>
      <c r="Z60" s="342"/>
      <c r="AA60" s="343"/>
      <c r="AB60" s="341"/>
      <c r="AC60" s="342"/>
      <c r="AD60" s="342"/>
      <c r="AE60" s="342"/>
      <c r="AF60" s="342"/>
      <c r="AG60" s="343"/>
      <c r="AH60" s="341"/>
      <c r="AI60" s="342"/>
      <c r="AJ60" s="342"/>
      <c r="AK60" s="342"/>
      <c r="AL60" s="342"/>
      <c r="AM60" s="343"/>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ht="15.75" thickBot="1" x14ac:dyDescent="0.3">
      <c r="A61" s="84"/>
      <c r="B61" s="84"/>
      <c r="C61" s="84"/>
      <c r="D61" s="84"/>
      <c r="E61" s="84"/>
      <c r="F61" s="84"/>
      <c r="G61" s="84"/>
      <c r="H61" s="84"/>
      <c r="I61" s="84"/>
      <c r="J61" s="344"/>
      <c r="K61" s="345"/>
      <c r="L61" s="345"/>
      <c r="M61" s="345"/>
      <c r="N61" s="345"/>
      <c r="O61" s="346"/>
      <c r="P61" s="344"/>
      <c r="Q61" s="345"/>
      <c r="R61" s="345"/>
      <c r="S61" s="345"/>
      <c r="T61" s="345"/>
      <c r="U61" s="346"/>
      <c r="V61" s="344"/>
      <c r="W61" s="345"/>
      <c r="X61" s="345"/>
      <c r="Y61" s="345"/>
      <c r="Z61" s="345"/>
      <c r="AA61" s="346"/>
      <c r="AB61" s="344"/>
      <c r="AC61" s="345"/>
      <c r="AD61" s="345"/>
      <c r="AE61" s="345"/>
      <c r="AF61" s="345"/>
      <c r="AG61" s="346"/>
      <c r="AH61" s="344"/>
      <c r="AI61" s="345"/>
      <c r="AJ61" s="345"/>
      <c r="AK61" s="345"/>
      <c r="AL61" s="345"/>
      <c r="AM61" s="346"/>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row>
    <row r="63" spans="1:80" ht="15" customHeight="1" x14ac:dyDescent="0.25">
      <c r="A63" s="84"/>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4"/>
      <c r="AV63" s="84"/>
      <c r="AW63" s="84"/>
      <c r="AX63" s="84"/>
      <c r="AY63" s="84"/>
      <c r="AZ63" s="84"/>
      <c r="BA63" s="84"/>
      <c r="BB63" s="84"/>
      <c r="BC63" s="84"/>
      <c r="BD63" s="84"/>
      <c r="BE63" s="84"/>
      <c r="BF63" s="84"/>
      <c r="BG63" s="84"/>
      <c r="BH63" s="84"/>
    </row>
    <row r="64" spans="1:80" ht="15" customHeight="1" x14ac:dyDescent="0.25">
      <c r="A64" s="84"/>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4"/>
      <c r="AV64" s="84"/>
      <c r="AW64" s="84"/>
      <c r="AX64" s="84"/>
      <c r="AY64" s="84"/>
      <c r="AZ64" s="84"/>
      <c r="BA64" s="84"/>
      <c r="BB64" s="84"/>
      <c r="BC64" s="84"/>
      <c r="BD64" s="84"/>
      <c r="BE64" s="84"/>
      <c r="BF64" s="84"/>
      <c r="BG64" s="84"/>
      <c r="BH64" s="84"/>
    </row>
    <row r="65" spans="1:6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row>
    <row r="66" spans="1:6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row>
    <row r="67" spans="1:6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row>
    <row r="68" spans="1:6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row>
    <row r="69" spans="1:6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row>
    <row r="70" spans="1:6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row>
    <row r="71" spans="1:6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row>
    <row r="72" spans="1:6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row>
    <row r="73" spans="1:6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row>
    <row r="74" spans="1:6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row>
    <row r="75" spans="1:6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row>
    <row r="76" spans="1:6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row>
    <row r="77" spans="1:6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row>
    <row r="78" spans="1:6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row>
    <row r="79" spans="1:6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row>
    <row r="80" spans="1:6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row>
    <row r="81" spans="1:60"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row>
    <row r="82" spans="1:60"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row>
    <row r="83" spans="1:60"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row>
    <row r="84" spans="1:60"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row>
    <row r="85" spans="1:60"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row>
    <row r="86" spans="1:60"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row>
    <row r="87" spans="1:60"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row>
    <row r="88" spans="1:60"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row>
    <row r="89" spans="1:60"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row>
    <row r="90" spans="1:60"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row>
    <row r="91" spans="1:60"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row>
    <row r="92" spans="1:60"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row>
    <row r="93" spans="1:60"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row>
    <row r="94" spans="1:60"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row>
    <row r="95" spans="1:60"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row>
    <row r="96" spans="1:60"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row>
    <row r="97" spans="1:60"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row>
    <row r="98" spans="1:60"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row>
    <row r="99" spans="1:60"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row>
    <row r="100" spans="1:60"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row>
    <row r="101" spans="1:60"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row>
    <row r="102" spans="1:60"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row>
    <row r="103" spans="1:60"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row>
    <row r="104" spans="1:60"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row>
    <row r="105" spans="1:60"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row>
    <row r="106" spans="1:60"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row>
    <row r="107" spans="1:60"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row>
    <row r="108" spans="1:60"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row>
    <row r="109" spans="1:60"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row>
    <row r="110" spans="1:60"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row>
    <row r="111" spans="1:60"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row>
    <row r="112" spans="1:60"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row>
    <row r="113" spans="1:60"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row>
    <row r="114" spans="1:60"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row>
    <row r="115" spans="1:60"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row>
    <row r="116" spans="1:60"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row>
    <row r="117" spans="1:60"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row>
    <row r="118" spans="1:60"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row>
    <row r="119" spans="1:60"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row>
    <row r="120" spans="1:60"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row>
    <row r="121" spans="1:60"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row>
    <row r="122" spans="1:60" x14ac:dyDescent="0.25">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row>
    <row r="123" spans="1:60" x14ac:dyDescent="0.25">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row>
    <row r="124" spans="1:60" x14ac:dyDescent="0.25">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row>
    <row r="125" spans="1:60" x14ac:dyDescent="0.25">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row>
    <row r="126" spans="1:60" x14ac:dyDescent="0.25">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row>
    <row r="127" spans="1:60" x14ac:dyDescent="0.25">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row>
    <row r="128" spans="1:60" x14ac:dyDescent="0.25">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row>
    <row r="129" spans="1:60" x14ac:dyDescent="0.25">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row>
    <row r="130" spans="1:60" x14ac:dyDescent="0.25">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row>
    <row r="131" spans="1:60" x14ac:dyDescent="0.25">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row>
    <row r="132" spans="1:60" x14ac:dyDescent="0.25">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row>
    <row r="133" spans="1:60" x14ac:dyDescent="0.25">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row>
    <row r="134" spans="1:60" x14ac:dyDescent="0.25">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row>
    <row r="135" spans="1:60" x14ac:dyDescent="0.25">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row>
    <row r="136" spans="1:60" x14ac:dyDescent="0.25">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row>
    <row r="137" spans="1:60" x14ac:dyDescent="0.25">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row>
    <row r="138" spans="1:60" x14ac:dyDescent="0.25">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84"/>
      <c r="BH138" s="84"/>
    </row>
    <row r="139" spans="1:60" x14ac:dyDescent="0.25">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row>
    <row r="140" spans="1:60" x14ac:dyDescent="0.25">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c r="BF140" s="84"/>
      <c r="BG140" s="84"/>
      <c r="BH140" s="84"/>
    </row>
    <row r="141" spans="1:60" x14ac:dyDescent="0.25">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row>
    <row r="142" spans="1:60" x14ac:dyDescent="0.25">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84"/>
      <c r="BF142" s="84"/>
      <c r="BG142" s="84"/>
      <c r="BH142" s="84"/>
    </row>
    <row r="143" spans="1:60" x14ac:dyDescent="0.25">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row>
    <row r="144" spans="1:60" x14ac:dyDescent="0.25">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4"/>
      <c r="BB144" s="84"/>
      <c r="BC144" s="84"/>
      <c r="BD144" s="84"/>
      <c r="BE144" s="84"/>
      <c r="BF144" s="84"/>
      <c r="BG144" s="84"/>
      <c r="BH144" s="84"/>
    </row>
    <row r="145" spans="1:60" x14ac:dyDescent="0.25">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row>
    <row r="146" spans="1:60" x14ac:dyDescent="0.25">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row>
    <row r="147" spans="1:60" x14ac:dyDescent="0.25">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row>
    <row r="148" spans="1:60" x14ac:dyDescent="0.25">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row>
    <row r="149" spans="1:60" x14ac:dyDescent="0.25">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c r="AZ149" s="84"/>
      <c r="BA149" s="84"/>
      <c r="BB149" s="84"/>
      <c r="BC149" s="84"/>
      <c r="BD149" s="84"/>
      <c r="BE149" s="84"/>
      <c r="BF149" s="84"/>
      <c r="BG149" s="84"/>
      <c r="BH149" s="84"/>
    </row>
    <row r="150" spans="1:60" x14ac:dyDescent="0.25">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4"/>
      <c r="AS150" s="84"/>
      <c r="AT150" s="84"/>
      <c r="AU150" s="84"/>
      <c r="AV150" s="84"/>
      <c r="AW150" s="84"/>
      <c r="AX150" s="84"/>
      <c r="AY150" s="84"/>
      <c r="AZ150" s="84"/>
      <c r="BA150" s="84"/>
      <c r="BB150" s="84"/>
      <c r="BC150" s="84"/>
      <c r="BD150" s="84"/>
      <c r="BE150" s="84"/>
      <c r="BF150" s="84"/>
      <c r="BG150" s="84"/>
      <c r="BH150" s="84"/>
    </row>
    <row r="151" spans="1:60" x14ac:dyDescent="0.25">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84"/>
      <c r="BC151" s="84"/>
      <c r="BD151" s="84"/>
      <c r="BE151" s="84"/>
      <c r="BF151" s="84"/>
      <c r="BG151" s="84"/>
      <c r="BH151" s="84"/>
    </row>
    <row r="152" spans="1:60" x14ac:dyDescent="0.25">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4"/>
      <c r="AZ152" s="84"/>
      <c r="BA152" s="84"/>
      <c r="BB152" s="84"/>
      <c r="BC152" s="84"/>
      <c r="BD152" s="84"/>
      <c r="BE152" s="84"/>
      <c r="BF152" s="84"/>
      <c r="BG152" s="84"/>
      <c r="BH152" s="84"/>
    </row>
    <row r="153" spans="1:60" x14ac:dyDescent="0.25">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c r="AZ153" s="84"/>
      <c r="BA153" s="84"/>
      <c r="BB153" s="84"/>
      <c r="BC153" s="84"/>
      <c r="BD153" s="84"/>
      <c r="BE153" s="84"/>
      <c r="BF153" s="84"/>
      <c r="BG153" s="84"/>
      <c r="BH153" s="84"/>
    </row>
    <row r="154" spans="1:60" x14ac:dyDescent="0.25">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84"/>
      <c r="BB154" s="84"/>
      <c r="BC154" s="84"/>
      <c r="BD154" s="84"/>
      <c r="BE154" s="84"/>
      <c r="BF154" s="84"/>
      <c r="BG154" s="84"/>
      <c r="BH154" s="84"/>
    </row>
    <row r="155" spans="1:60" x14ac:dyDescent="0.25">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c r="AU155" s="84"/>
      <c r="AV155" s="84"/>
      <c r="AW155" s="84"/>
      <c r="AX155" s="84"/>
      <c r="AY155" s="84"/>
      <c r="AZ155" s="84"/>
      <c r="BA155" s="84"/>
      <c r="BB155" s="84"/>
      <c r="BC155" s="84"/>
      <c r="BD155" s="84"/>
      <c r="BE155" s="84"/>
      <c r="BF155" s="84"/>
      <c r="BG155" s="84"/>
      <c r="BH155" s="84"/>
    </row>
    <row r="156" spans="1:60" x14ac:dyDescent="0.25">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row>
    <row r="157" spans="1:60" x14ac:dyDescent="0.25">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c r="AR157" s="84"/>
      <c r="AS157" s="84"/>
      <c r="AT157" s="84"/>
      <c r="AU157" s="84"/>
      <c r="AV157" s="84"/>
      <c r="AW157" s="84"/>
      <c r="AX157" s="84"/>
      <c r="AY157" s="84"/>
      <c r="AZ157" s="84"/>
      <c r="BA157" s="84"/>
      <c r="BB157" s="84"/>
      <c r="BC157" s="84"/>
      <c r="BD157" s="84"/>
      <c r="BE157" s="84"/>
      <c r="BF157" s="84"/>
      <c r="BG157" s="84"/>
      <c r="BH157" s="84"/>
    </row>
    <row r="158" spans="1:60" x14ac:dyDescent="0.25">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row>
    <row r="159" spans="1:60" x14ac:dyDescent="0.25">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row>
    <row r="160" spans="1:60" x14ac:dyDescent="0.25">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row>
    <row r="161" spans="1:60" x14ac:dyDescent="0.25">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row>
    <row r="162" spans="1:60" x14ac:dyDescent="0.25">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row>
    <row r="163" spans="1:60" x14ac:dyDescent="0.25">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row>
    <row r="164" spans="1:60" x14ac:dyDescent="0.25">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row>
    <row r="165" spans="1:60" x14ac:dyDescent="0.25">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row>
    <row r="166" spans="1:60" x14ac:dyDescent="0.25">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row>
    <row r="167" spans="1:60" x14ac:dyDescent="0.25">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row>
    <row r="168" spans="1:60" x14ac:dyDescent="0.25">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row>
    <row r="169" spans="1:60" x14ac:dyDescent="0.25">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row>
    <row r="170" spans="1:60" x14ac:dyDescent="0.25">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row>
    <row r="171" spans="1:60" x14ac:dyDescent="0.25">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row>
    <row r="172" spans="1:60" x14ac:dyDescent="0.25">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row>
    <row r="173" spans="1:60" x14ac:dyDescent="0.25">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row>
    <row r="174" spans="1:60" x14ac:dyDescent="0.25">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c r="AQ174" s="84"/>
      <c r="AR174" s="84"/>
      <c r="AS174" s="84"/>
      <c r="AT174" s="84"/>
      <c r="AU174" s="84"/>
      <c r="AV174" s="84"/>
      <c r="AW174" s="84"/>
      <c r="AX174" s="84"/>
      <c r="AY174" s="84"/>
      <c r="AZ174" s="84"/>
      <c r="BA174" s="84"/>
      <c r="BB174" s="84"/>
      <c r="BC174" s="84"/>
      <c r="BD174" s="84"/>
      <c r="BE174" s="84"/>
      <c r="BF174" s="84"/>
      <c r="BG174" s="84"/>
      <c r="BH174" s="84"/>
    </row>
    <row r="175" spans="1:60" x14ac:dyDescent="0.25">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c r="AZ175" s="84"/>
      <c r="BA175" s="84"/>
      <c r="BB175" s="84"/>
      <c r="BC175" s="84"/>
      <c r="BD175" s="84"/>
      <c r="BE175" s="84"/>
      <c r="BF175" s="84"/>
      <c r="BG175" s="84"/>
      <c r="BH175" s="84"/>
    </row>
    <row r="176" spans="1:60" x14ac:dyDescent="0.25">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4"/>
      <c r="BH176" s="84"/>
    </row>
    <row r="177" spans="1:60" x14ac:dyDescent="0.25">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row>
    <row r="178" spans="1:60" x14ac:dyDescent="0.25">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row>
    <row r="179" spans="1:60" x14ac:dyDescent="0.25">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row>
    <row r="180" spans="1:60" x14ac:dyDescent="0.25">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4"/>
      <c r="BH180" s="84"/>
    </row>
    <row r="181" spans="1:60" x14ac:dyDescent="0.25">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c r="AZ181" s="84"/>
      <c r="BA181" s="84"/>
      <c r="BB181" s="84"/>
      <c r="BC181" s="84"/>
      <c r="BD181" s="84"/>
      <c r="BE181" s="84"/>
      <c r="BF181" s="84"/>
      <c r="BG181" s="84"/>
      <c r="BH181" s="84"/>
    </row>
    <row r="182" spans="1:60" x14ac:dyDescent="0.25">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row>
    <row r="183" spans="1:60" x14ac:dyDescent="0.25">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c r="AQ183" s="84"/>
      <c r="AR183" s="84"/>
      <c r="AS183" s="84"/>
      <c r="AT183" s="84"/>
      <c r="AU183" s="84"/>
      <c r="AV183" s="84"/>
      <c r="AW183" s="84"/>
      <c r="AX183" s="84"/>
      <c r="AY183" s="84"/>
      <c r="AZ183" s="84"/>
      <c r="BA183" s="84"/>
      <c r="BB183" s="84"/>
      <c r="BC183" s="84"/>
      <c r="BD183" s="84"/>
      <c r="BE183" s="84"/>
      <c r="BF183" s="84"/>
      <c r="BG183" s="84"/>
      <c r="BH183" s="84"/>
    </row>
    <row r="184" spans="1:60" x14ac:dyDescent="0.25">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c r="AR184" s="84"/>
      <c r="AS184" s="84"/>
      <c r="AT184" s="84"/>
      <c r="AU184" s="84"/>
      <c r="AV184" s="84"/>
      <c r="AW184" s="84"/>
      <c r="AX184" s="84"/>
      <c r="AY184" s="84"/>
      <c r="AZ184" s="84"/>
      <c r="BA184" s="84"/>
      <c r="BB184" s="84"/>
      <c r="BC184" s="84"/>
      <c r="BD184" s="84"/>
      <c r="BE184" s="84"/>
      <c r="BF184" s="84"/>
      <c r="BG184" s="84"/>
      <c r="BH184" s="84"/>
    </row>
    <row r="185" spans="1:60" x14ac:dyDescent="0.25">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c r="AR185" s="84"/>
      <c r="AS185" s="84"/>
      <c r="AT185" s="84"/>
      <c r="AU185" s="84"/>
      <c r="AV185" s="84"/>
      <c r="AW185" s="84"/>
      <c r="AX185" s="84"/>
      <c r="AY185" s="84"/>
      <c r="AZ185" s="84"/>
      <c r="BA185" s="84"/>
      <c r="BB185" s="84"/>
      <c r="BC185" s="84"/>
      <c r="BD185" s="84"/>
      <c r="BE185" s="84"/>
      <c r="BF185" s="84"/>
      <c r="BG185" s="84"/>
      <c r="BH185" s="84"/>
    </row>
    <row r="186" spans="1:60" x14ac:dyDescent="0.25">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c r="AR186" s="84"/>
      <c r="AS186" s="84"/>
      <c r="AT186" s="84"/>
      <c r="AU186" s="84"/>
      <c r="AV186" s="84"/>
      <c r="AW186" s="84"/>
      <c r="AX186" s="84"/>
      <c r="AY186" s="84"/>
      <c r="AZ186" s="84"/>
      <c r="BA186" s="84"/>
      <c r="BB186" s="84"/>
      <c r="BC186" s="84"/>
      <c r="BD186" s="84"/>
      <c r="BE186" s="84"/>
      <c r="BF186" s="84"/>
      <c r="BG186" s="84"/>
      <c r="BH186" s="84"/>
    </row>
    <row r="187" spans="1:60" x14ac:dyDescent="0.25">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c r="AR187" s="84"/>
      <c r="AS187" s="84"/>
      <c r="AT187" s="84"/>
      <c r="AU187" s="84"/>
      <c r="AV187" s="84"/>
      <c r="AW187" s="84"/>
      <c r="AX187" s="84"/>
      <c r="AY187" s="84"/>
      <c r="AZ187" s="84"/>
      <c r="BA187" s="84"/>
      <c r="BB187" s="84"/>
      <c r="BC187" s="84"/>
      <c r="BD187" s="84"/>
      <c r="BE187" s="84"/>
      <c r="BF187" s="84"/>
      <c r="BG187" s="84"/>
      <c r="BH187" s="84"/>
    </row>
    <row r="188" spans="1:60" x14ac:dyDescent="0.25">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c r="AQ188" s="84"/>
      <c r="AR188" s="84"/>
      <c r="AS188" s="84"/>
      <c r="AT188" s="84"/>
      <c r="AU188" s="84"/>
      <c r="AV188" s="84"/>
      <c r="AW188" s="84"/>
      <c r="AX188" s="84"/>
      <c r="AY188" s="84"/>
      <c r="AZ188" s="84"/>
      <c r="BA188" s="84"/>
      <c r="BB188" s="84"/>
      <c r="BC188" s="84"/>
      <c r="BD188" s="84"/>
      <c r="BE188" s="84"/>
      <c r="BF188" s="84"/>
      <c r="BG188" s="84"/>
      <c r="BH188" s="84"/>
    </row>
    <row r="189" spans="1:60" x14ac:dyDescent="0.25">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c r="AQ189" s="84"/>
      <c r="AR189" s="84"/>
      <c r="AS189" s="84"/>
      <c r="AT189" s="84"/>
      <c r="AU189" s="84"/>
      <c r="AV189" s="84"/>
      <c r="AW189" s="84"/>
      <c r="AX189" s="84"/>
      <c r="AY189" s="84"/>
      <c r="AZ189" s="84"/>
      <c r="BA189" s="84"/>
      <c r="BB189" s="84"/>
      <c r="BC189" s="84"/>
      <c r="BD189" s="84"/>
      <c r="BE189" s="84"/>
      <c r="BF189" s="84"/>
      <c r="BG189" s="84"/>
      <c r="BH189" s="84"/>
    </row>
    <row r="190" spans="1:60" x14ac:dyDescent="0.25">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c r="AQ190" s="84"/>
      <c r="AR190" s="84"/>
      <c r="AS190" s="84"/>
      <c r="AT190" s="84"/>
      <c r="AU190" s="84"/>
      <c r="AV190" s="84"/>
      <c r="AW190" s="84"/>
      <c r="AX190" s="84"/>
      <c r="AY190" s="84"/>
      <c r="AZ190" s="84"/>
      <c r="BA190" s="84"/>
      <c r="BB190" s="84"/>
      <c r="BC190" s="84"/>
      <c r="BD190" s="84"/>
      <c r="BE190" s="84"/>
      <c r="BF190" s="84"/>
      <c r="BG190" s="84"/>
      <c r="BH190" s="84"/>
    </row>
    <row r="191" spans="1:60" x14ac:dyDescent="0.25">
      <c r="A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84"/>
      <c r="AY191" s="84"/>
      <c r="AZ191" s="84"/>
      <c r="BA191" s="84"/>
      <c r="BB191" s="84"/>
      <c r="BC191" s="84"/>
      <c r="BD191" s="84"/>
      <c r="BE191" s="84"/>
      <c r="BF191" s="84"/>
      <c r="BG191" s="84"/>
      <c r="BH191" s="84"/>
    </row>
    <row r="192" spans="1:60" x14ac:dyDescent="0.25">
      <c r="A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c r="AQ192" s="84"/>
      <c r="AR192" s="84"/>
      <c r="AS192" s="84"/>
      <c r="AT192" s="84"/>
      <c r="AU192" s="84"/>
      <c r="AV192" s="84"/>
      <c r="AW192" s="84"/>
      <c r="AX192" s="84"/>
      <c r="AY192" s="84"/>
      <c r="AZ192" s="84"/>
      <c r="BA192" s="84"/>
      <c r="BB192" s="84"/>
      <c r="BC192" s="84"/>
      <c r="BD192" s="84"/>
      <c r="BE192" s="84"/>
      <c r="BF192" s="84"/>
      <c r="BG192" s="84"/>
      <c r="BH192" s="84"/>
    </row>
    <row r="193" spans="1:60" x14ac:dyDescent="0.25">
      <c r="A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c r="AZ193" s="84"/>
      <c r="BA193" s="84"/>
      <c r="BB193" s="84"/>
      <c r="BC193" s="84"/>
      <c r="BD193" s="84"/>
      <c r="BE193" s="84"/>
      <c r="BF193" s="84"/>
      <c r="BG193" s="84"/>
      <c r="BH193" s="84"/>
    </row>
    <row r="194" spans="1:60" x14ac:dyDescent="0.25">
      <c r="A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c r="AQ194" s="84"/>
      <c r="AR194" s="84"/>
      <c r="AS194" s="84"/>
      <c r="AT194" s="84"/>
      <c r="AU194" s="84"/>
      <c r="AV194" s="84"/>
      <c r="AW194" s="84"/>
      <c r="AX194" s="84"/>
      <c r="AY194" s="84"/>
      <c r="AZ194" s="84"/>
      <c r="BA194" s="84"/>
      <c r="BB194" s="84"/>
      <c r="BC194" s="84"/>
      <c r="BD194" s="84"/>
      <c r="BE194" s="84"/>
      <c r="BF194" s="84"/>
      <c r="BG194" s="84"/>
      <c r="BH194" s="84"/>
    </row>
    <row r="195" spans="1:60" x14ac:dyDescent="0.25">
      <c r="A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c r="AQ195" s="84"/>
      <c r="AR195" s="84"/>
      <c r="AS195" s="84"/>
      <c r="AT195" s="84"/>
      <c r="AU195" s="84"/>
      <c r="AV195" s="84"/>
      <c r="AW195" s="84"/>
      <c r="AX195" s="84"/>
      <c r="AY195" s="84"/>
      <c r="AZ195" s="84"/>
      <c r="BA195" s="84"/>
      <c r="BB195" s="84"/>
      <c r="BC195" s="84"/>
      <c r="BD195" s="84"/>
      <c r="BE195" s="84"/>
      <c r="BF195" s="84"/>
      <c r="BG195" s="84"/>
      <c r="BH195" s="84"/>
    </row>
    <row r="196" spans="1:60" x14ac:dyDescent="0.25">
      <c r="A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c r="BC196" s="84"/>
      <c r="BD196" s="84"/>
      <c r="BE196" s="84"/>
      <c r="BF196" s="84"/>
      <c r="BG196" s="84"/>
      <c r="BH196" s="84"/>
    </row>
    <row r="197" spans="1:60" x14ac:dyDescent="0.25">
      <c r="A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4"/>
      <c r="AT197" s="84"/>
      <c r="AU197" s="84"/>
      <c r="AV197" s="84"/>
      <c r="AW197" s="84"/>
      <c r="AX197" s="84"/>
      <c r="AY197" s="84"/>
      <c r="AZ197" s="84"/>
      <c r="BA197" s="84"/>
      <c r="BB197" s="84"/>
      <c r="BC197" s="84"/>
      <c r="BD197" s="84"/>
      <c r="BE197" s="84"/>
      <c r="BF197" s="84"/>
      <c r="BG197" s="84"/>
      <c r="BH197" s="84"/>
    </row>
    <row r="198" spans="1:60" x14ac:dyDescent="0.25">
      <c r="A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c r="AU198" s="84"/>
      <c r="AV198" s="84"/>
      <c r="AW198" s="84"/>
      <c r="AX198" s="84"/>
      <c r="AY198" s="84"/>
      <c r="AZ198" s="84"/>
      <c r="BA198" s="84"/>
      <c r="BB198" s="84"/>
      <c r="BC198" s="84"/>
      <c r="BD198" s="84"/>
      <c r="BE198" s="84"/>
      <c r="BF198" s="84"/>
      <c r="BG198" s="84"/>
      <c r="BH198" s="84"/>
    </row>
    <row r="199" spans="1:60" x14ac:dyDescent="0.25">
      <c r="A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c r="AU199" s="84"/>
      <c r="AV199" s="84"/>
      <c r="AW199" s="84"/>
      <c r="AX199" s="84"/>
      <c r="AY199" s="84"/>
      <c r="AZ199" s="84"/>
      <c r="BA199" s="84"/>
      <c r="BB199" s="84"/>
      <c r="BC199" s="84"/>
      <c r="BD199" s="84"/>
      <c r="BE199" s="84"/>
      <c r="BF199" s="84"/>
      <c r="BG199" s="84"/>
      <c r="BH199" s="84"/>
    </row>
    <row r="200" spans="1:60" x14ac:dyDescent="0.25">
      <c r="A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84"/>
      <c r="BF200" s="84"/>
      <c r="BG200" s="84"/>
      <c r="BH200" s="84"/>
    </row>
    <row r="201" spans="1:60" x14ac:dyDescent="0.25">
      <c r="A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c r="AZ201" s="84"/>
      <c r="BA201" s="84"/>
      <c r="BB201" s="84"/>
      <c r="BC201" s="84"/>
      <c r="BD201" s="84"/>
      <c r="BE201" s="84"/>
      <c r="BF201" s="84"/>
      <c r="BG201" s="84"/>
      <c r="BH201" s="84"/>
    </row>
    <row r="202" spans="1:60" x14ac:dyDescent="0.25">
      <c r="A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c r="AQ202" s="84"/>
      <c r="AR202" s="84"/>
      <c r="AS202" s="84"/>
      <c r="AT202" s="84"/>
      <c r="AU202" s="84"/>
      <c r="AV202" s="84"/>
      <c r="AW202" s="84"/>
      <c r="AX202" s="84"/>
      <c r="AY202" s="84"/>
      <c r="AZ202" s="84"/>
      <c r="BA202" s="84"/>
      <c r="BB202" s="84"/>
      <c r="BC202" s="84"/>
      <c r="BD202" s="84"/>
      <c r="BE202" s="84"/>
      <c r="BF202" s="84"/>
      <c r="BG202" s="84"/>
      <c r="BH202" s="84"/>
    </row>
    <row r="203" spans="1:60" x14ac:dyDescent="0.25">
      <c r="A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c r="AQ203" s="84"/>
      <c r="AR203" s="84"/>
      <c r="AS203" s="84"/>
      <c r="AT203" s="84"/>
      <c r="AU203" s="84"/>
      <c r="AV203" s="84"/>
      <c r="AW203" s="84"/>
      <c r="AX203" s="84"/>
      <c r="AY203" s="84"/>
      <c r="AZ203" s="84"/>
      <c r="BA203" s="84"/>
      <c r="BB203" s="84"/>
      <c r="BC203" s="84"/>
      <c r="BD203" s="84"/>
      <c r="BE203" s="84"/>
      <c r="BF203" s="84"/>
      <c r="BG203" s="84"/>
      <c r="BH203" s="84"/>
    </row>
    <row r="204" spans="1:60" x14ac:dyDescent="0.25">
      <c r="A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c r="AZ204" s="84"/>
      <c r="BA204" s="84"/>
      <c r="BB204" s="84"/>
      <c r="BC204" s="84"/>
      <c r="BD204" s="84"/>
      <c r="BE204" s="84"/>
      <c r="BF204" s="84"/>
      <c r="BG204" s="84"/>
      <c r="BH204" s="84"/>
    </row>
    <row r="205" spans="1:60" x14ac:dyDescent="0.25">
      <c r="A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c r="AZ205" s="84"/>
      <c r="BA205" s="84"/>
      <c r="BB205" s="84"/>
      <c r="BC205" s="84"/>
      <c r="BD205" s="84"/>
      <c r="BE205" s="84"/>
      <c r="BF205" s="84"/>
      <c r="BG205" s="84"/>
      <c r="BH205" s="84"/>
    </row>
    <row r="206" spans="1:60" x14ac:dyDescent="0.25">
      <c r="A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c r="AQ206" s="84"/>
      <c r="AR206" s="84"/>
      <c r="AS206" s="84"/>
      <c r="AT206" s="84"/>
      <c r="AU206" s="84"/>
      <c r="AV206" s="84"/>
      <c r="AW206" s="84"/>
      <c r="AX206" s="84"/>
      <c r="AY206" s="84"/>
      <c r="AZ206" s="84"/>
      <c r="BA206" s="84"/>
      <c r="BB206" s="84"/>
      <c r="BC206" s="84"/>
      <c r="BD206" s="84"/>
      <c r="BE206" s="84"/>
      <c r="BF206" s="84"/>
      <c r="BG206" s="84"/>
      <c r="BH206" s="84"/>
    </row>
    <row r="207" spans="1:60" x14ac:dyDescent="0.25">
      <c r="A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c r="AQ207" s="84"/>
      <c r="AR207" s="84"/>
      <c r="AS207" s="84"/>
      <c r="AT207" s="84"/>
      <c r="AU207" s="84"/>
      <c r="AV207" s="84"/>
      <c r="AW207" s="84"/>
      <c r="AX207" s="84"/>
      <c r="AY207" s="84"/>
      <c r="AZ207" s="84"/>
      <c r="BA207" s="84"/>
      <c r="BB207" s="84"/>
      <c r="BC207" s="84"/>
      <c r="BD207" s="84"/>
      <c r="BE207" s="84"/>
      <c r="BF207" s="84"/>
      <c r="BG207" s="84"/>
      <c r="BH207" s="84"/>
    </row>
    <row r="208" spans="1:60" x14ac:dyDescent="0.25">
      <c r="A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c r="AZ208" s="84"/>
      <c r="BA208" s="84"/>
      <c r="BB208" s="84"/>
      <c r="BC208" s="84"/>
      <c r="BD208" s="84"/>
      <c r="BE208" s="84"/>
      <c r="BF208" s="84"/>
      <c r="BG208" s="84"/>
      <c r="BH208" s="84"/>
    </row>
    <row r="209" spans="1:60" x14ac:dyDescent="0.25">
      <c r="A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c r="AQ209" s="84"/>
      <c r="AR209" s="84"/>
      <c r="AS209" s="84"/>
      <c r="AT209" s="84"/>
      <c r="AU209" s="84"/>
      <c r="AV209" s="84"/>
      <c r="AW209" s="84"/>
      <c r="AX209" s="84"/>
      <c r="AY209" s="84"/>
      <c r="AZ209" s="84"/>
      <c r="BA209" s="84"/>
      <c r="BB209" s="84"/>
      <c r="BC209" s="84"/>
      <c r="BD209" s="84"/>
      <c r="BE209" s="84"/>
      <c r="BF209" s="84"/>
      <c r="BG209" s="84"/>
      <c r="BH209" s="84"/>
    </row>
    <row r="210" spans="1:60" x14ac:dyDescent="0.25">
      <c r="A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c r="BF210" s="84"/>
      <c r="BG210" s="84"/>
      <c r="BH210" s="84"/>
    </row>
    <row r="211" spans="1:60" x14ac:dyDescent="0.25">
      <c r="A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c r="AQ211" s="84"/>
      <c r="AR211" s="84"/>
      <c r="AS211" s="84"/>
      <c r="AT211" s="84"/>
      <c r="AU211" s="84"/>
      <c r="AV211" s="84"/>
      <c r="AW211" s="84"/>
      <c r="AX211" s="84"/>
      <c r="AY211" s="84"/>
      <c r="AZ211" s="84"/>
      <c r="BA211" s="84"/>
      <c r="BB211" s="84"/>
      <c r="BC211" s="84"/>
      <c r="BD211" s="84"/>
      <c r="BE211" s="84"/>
      <c r="BF211" s="84"/>
      <c r="BG211" s="84"/>
      <c r="BH211" s="84"/>
    </row>
    <row r="212" spans="1:60" x14ac:dyDescent="0.25">
      <c r="A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c r="AR212" s="84"/>
      <c r="AS212" s="84"/>
      <c r="AT212" s="84"/>
      <c r="AU212" s="84"/>
      <c r="AV212" s="84"/>
      <c r="AW212" s="84"/>
      <c r="AX212" s="84"/>
      <c r="AY212" s="84"/>
      <c r="AZ212" s="84"/>
      <c r="BA212" s="84"/>
      <c r="BB212" s="84"/>
      <c r="BC212" s="84"/>
      <c r="BD212" s="84"/>
      <c r="BE212" s="84"/>
      <c r="BF212" s="84"/>
      <c r="BG212" s="84"/>
      <c r="BH212" s="84"/>
    </row>
    <row r="213" spans="1:60" x14ac:dyDescent="0.25">
      <c r="A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c r="AZ213" s="84"/>
      <c r="BA213" s="84"/>
      <c r="BB213" s="84"/>
      <c r="BC213" s="84"/>
      <c r="BD213" s="84"/>
      <c r="BE213" s="84"/>
      <c r="BF213" s="84"/>
      <c r="BG213" s="84"/>
      <c r="BH213" s="84"/>
    </row>
    <row r="214" spans="1:60" x14ac:dyDescent="0.25">
      <c r="A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c r="AZ214" s="84"/>
      <c r="BA214" s="84"/>
      <c r="BB214" s="84"/>
      <c r="BC214" s="84"/>
      <c r="BD214" s="84"/>
      <c r="BE214" s="84"/>
      <c r="BF214" s="84"/>
      <c r="BG214" s="84"/>
      <c r="BH214" s="84"/>
    </row>
    <row r="215" spans="1:60" x14ac:dyDescent="0.25">
      <c r="A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c r="AR215" s="84"/>
      <c r="AS215" s="84"/>
      <c r="AT215" s="84"/>
      <c r="AU215" s="84"/>
      <c r="AV215" s="84"/>
      <c r="AW215" s="84"/>
      <c r="AX215" s="84"/>
      <c r="AY215" s="84"/>
      <c r="AZ215" s="84"/>
      <c r="BA215" s="84"/>
      <c r="BB215" s="84"/>
      <c r="BC215" s="84"/>
      <c r="BD215" s="84"/>
      <c r="BE215" s="84"/>
      <c r="BF215" s="84"/>
      <c r="BG215" s="84"/>
      <c r="BH215" s="84"/>
    </row>
    <row r="216" spans="1:60" x14ac:dyDescent="0.25">
      <c r="A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c r="AQ216" s="84"/>
      <c r="AR216" s="84"/>
      <c r="AS216" s="84"/>
      <c r="AT216" s="84"/>
      <c r="AU216" s="84"/>
      <c r="AV216" s="84"/>
      <c r="AW216" s="84"/>
      <c r="AX216" s="84"/>
      <c r="AY216" s="84"/>
      <c r="AZ216" s="84"/>
      <c r="BA216" s="84"/>
      <c r="BB216" s="84"/>
      <c r="BC216" s="84"/>
      <c r="BD216" s="84"/>
      <c r="BE216" s="84"/>
      <c r="BF216" s="84"/>
      <c r="BG216" s="84"/>
      <c r="BH216" s="84"/>
    </row>
    <row r="217" spans="1:60" x14ac:dyDescent="0.25">
      <c r="A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c r="AZ217" s="84"/>
      <c r="BA217" s="84"/>
      <c r="BB217" s="84"/>
      <c r="BC217" s="84"/>
      <c r="BD217" s="84"/>
      <c r="BE217" s="84"/>
      <c r="BF217" s="84"/>
      <c r="BG217" s="84"/>
      <c r="BH217" s="84"/>
    </row>
    <row r="218" spans="1:60" x14ac:dyDescent="0.25">
      <c r="A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c r="AQ218" s="84"/>
      <c r="AR218" s="84"/>
      <c r="AS218" s="84"/>
      <c r="AT218" s="84"/>
      <c r="AU218" s="84"/>
      <c r="AV218" s="84"/>
      <c r="AW218" s="84"/>
      <c r="AX218" s="84"/>
      <c r="AY218" s="84"/>
      <c r="AZ218" s="84"/>
      <c r="BA218" s="84"/>
      <c r="BB218" s="84"/>
      <c r="BC218" s="84"/>
      <c r="BD218" s="84"/>
      <c r="BE218" s="84"/>
      <c r="BF218" s="84"/>
      <c r="BG218" s="84"/>
      <c r="BH218" s="84"/>
    </row>
    <row r="219" spans="1:60" x14ac:dyDescent="0.25">
      <c r="A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c r="AQ219" s="84"/>
      <c r="AR219" s="84"/>
      <c r="AS219" s="84"/>
      <c r="AT219" s="84"/>
      <c r="AU219" s="84"/>
      <c r="AV219" s="84"/>
      <c r="AW219" s="84"/>
      <c r="AX219" s="84"/>
      <c r="AY219" s="84"/>
      <c r="AZ219" s="84"/>
      <c r="BA219" s="84"/>
      <c r="BB219" s="84"/>
      <c r="BC219" s="84"/>
      <c r="BD219" s="84"/>
      <c r="BE219" s="84"/>
      <c r="BF219" s="84"/>
      <c r="BG219" s="84"/>
      <c r="BH219" s="84"/>
    </row>
    <row r="220" spans="1:60" x14ac:dyDescent="0.25">
      <c r="A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c r="AQ220" s="84"/>
      <c r="AR220" s="84"/>
      <c r="AS220" s="84"/>
      <c r="AT220" s="84"/>
      <c r="AU220" s="84"/>
      <c r="AV220" s="84"/>
      <c r="AW220" s="84"/>
      <c r="AX220" s="84"/>
      <c r="AY220" s="84"/>
      <c r="AZ220" s="84"/>
      <c r="BA220" s="84"/>
      <c r="BB220" s="84"/>
      <c r="BC220" s="84"/>
      <c r="BD220" s="84"/>
      <c r="BE220" s="84"/>
      <c r="BF220" s="84"/>
      <c r="BG220" s="84"/>
      <c r="BH220" s="84"/>
    </row>
    <row r="221" spans="1:60" x14ac:dyDescent="0.25">
      <c r="A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c r="AU221" s="84"/>
      <c r="AV221" s="84"/>
      <c r="AW221" s="84"/>
      <c r="AX221" s="84"/>
      <c r="AY221" s="84"/>
      <c r="AZ221" s="84"/>
      <c r="BA221" s="84"/>
      <c r="BB221" s="84"/>
      <c r="BC221" s="84"/>
      <c r="BD221" s="84"/>
      <c r="BE221" s="84"/>
      <c r="BF221" s="84"/>
      <c r="BG221" s="84"/>
      <c r="BH221" s="84"/>
    </row>
    <row r="222" spans="1:60" x14ac:dyDescent="0.25">
      <c r="A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c r="AZ222" s="84"/>
      <c r="BA222" s="84"/>
      <c r="BB222" s="84"/>
      <c r="BC222" s="84"/>
      <c r="BD222" s="84"/>
      <c r="BE222" s="84"/>
      <c r="BF222" s="84"/>
      <c r="BG222" s="84"/>
      <c r="BH222" s="84"/>
    </row>
    <row r="223" spans="1:60" x14ac:dyDescent="0.25">
      <c r="A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c r="AR223" s="84"/>
      <c r="AS223" s="84"/>
      <c r="AT223" s="84"/>
      <c r="AU223" s="84"/>
      <c r="AV223" s="84"/>
      <c r="AW223" s="84"/>
      <c r="AX223" s="84"/>
      <c r="AY223" s="84"/>
      <c r="AZ223" s="84"/>
      <c r="BA223" s="84"/>
      <c r="BB223" s="84"/>
      <c r="BC223" s="84"/>
      <c r="BD223" s="84"/>
      <c r="BE223" s="84"/>
      <c r="BF223" s="84"/>
      <c r="BG223" s="84"/>
      <c r="BH223" s="84"/>
    </row>
    <row r="224" spans="1:60" x14ac:dyDescent="0.25">
      <c r="A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row>
    <row r="225" spans="1:60" x14ac:dyDescent="0.25">
      <c r="A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row>
    <row r="226" spans="1:60" x14ac:dyDescent="0.25">
      <c r="A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84"/>
      <c r="AR226" s="84"/>
      <c r="AS226" s="84"/>
      <c r="AT226" s="84"/>
      <c r="AU226" s="84"/>
      <c r="AV226" s="84"/>
      <c r="AW226" s="84"/>
      <c r="AX226" s="84"/>
      <c r="AY226" s="84"/>
      <c r="AZ226" s="84"/>
      <c r="BA226" s="84"/>
      <c r="BB226" s="84"/>
      <c r="BC226" s="84"/>
      <c r="BD226" s="84"/>
      <c r="BE226" s="84"/>
      <c r="BF226" s="84"/>
      <c r="BG226" s="84"/>
      <c r="BH226" s="84"/>
    </row>
    <row r="227" spans="1:60" x14ac:dyDescent="0.25">
      <c r="A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c r="AQ227" s="84"/>
      <c r="AR227" s="84"/>
      <c r="AS227" s="84"/>
      <c r="AT227" s="84"/>
      <c r="AU227" s="84"/>
      <c r="AV227" s="84"/>
      <c r="AW227" s="84"/>
      <c r="AX227" s="84"/>
      <c r="AY227" s="84"/>
      <c r="AZ227" s="84"/>
      <c r="BA227" s="84"/>
      <c r="BB227" s="84"/>
      <c r="BC227" s="84"/>
      <c r="BD227" s="84"/>
      <c r="BE227" s="84"/>
      <c r="BF227" s="84"/>
      <c r="BG227" s="84"/>
      <c r="BH227" s="84"/>
    </row>
    <row r="228" spans="1:60" x14ac:dyDescent="0.25">
      <c r="A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row>
    <row r="229" spans="1:60" x14ac:dyDescent="0.25">
      <c r="A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row>
    <row r="230" spans="1:60" x14ac:dyDescent="0.25">
      <c r="A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row>
    <row r="231" spans="1:60" x14ac:dyDescent="0.25">
      <c r="A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row>
    <row r="232" spans="1:60" x14ac:dyDescent="0.25">
      <c r="A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row>
    <row r="233" spans="1:60" x14ac:dyDescent="0.25">
      <c r="A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row>
    <row r="234" spans="1:60" x14ac:dyDescent="0.25">
      <c r="A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4"/>
      <c r="BA234" s="84"/>
      <c r="BB234" s="84"/>
      <c r="BC234" s="84"/>
      <c r="BD234" s="84"/>
      <c r="BE234" s="84"/>
      <c r="BF234" s="84"/>
      <c r="BG234" s="84"/>
      <c r="BH234" s="84"/>
    </row>
    <row r="235" spans="1:60" x14ac:dyDescent="0.25">
      <c r="A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row>
    <row r="236" spans="1:60" x14ac:dyDescent="0.25">
      <c r="A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row>
    <row r="237" spans="1:60" x14ac:dyDescent="0.25">
      <c r="A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row>
    <row r="238" spans="1:60" x14ac:dyDescent="0.25">
      <c r="A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row>
    <row r="239" spans="1:60" x14ac:dyDescent="0.25">
      <c r="A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row>
    <row r="240" spans="1:60" x14ac:dyDescent="0.25">
      <c r="A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row>
    <row r="241" spans="1:60" x14ac:dyDescent="0.25">
      <c r="A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row>
    <row r="242" spans="1:60" x14ac:dyDescent="0.25">
      <c r="A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c r="AZ242" s="84"/>
      <c r="BA242" s="84"/>
      <c r="BB242" s="84"/>
      <c r="BC242" s="84"/>
      <c r="BD242" s="84"/>
      <c r="BE242" s="84"/>
      <c r="BF242" s="84"/>
      <c r="BG242" s="84"/>
      <c r="BH242" s="84"/>
    </row>
    <row r="243" spans="1:60" x14ac:dyDescent="0.25">
      <c r="A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c r="AZ243" s="84"/>
      <c r="BA243" s="84"/>
      <c r="BB243" s="84"/>
      <c r="BC243" s="84"/>
      <c r="BD243" s="84"/>
      <c r="BE243" s="84"/>
      <c r="BF243" s="84"/>
      <c r="BG243" s="84"/>
      <c r="BH243" s="84"/>
    </row>
    <row r="244" spans="1:60" x14ac:dyDescent="0.25">
      <c r="A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row>
    <row r="245" spans="1:60" x14ac:dyDescent="0.25">
      <c r="A245" s="84"/>
    </row>
    <row r="246" spans="1:60" x14ac:dyDescent="0.25">
      <c r="A246" s="84"/>
    </row>
    <row r="247" spans="1:60" x14ac:dyDescent="0.25">
      <c r="A247" s="84"/>
    </row>
    <row r="248" spans="1:60" x14ac:dyDescent="0.25">
      <c r="A248" s="84"/>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E8" sqref="E8"/>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4"/>
      <c r="B1" s="388" t="s">
        <v>54</v>
      </c>
      <c r="C1" s="388"/>
      <c r="D1" s="388"/>
      <c r="E1" s="84"/>
      <c r="F1" s="84"/>
      <c r="G1" s="84"/>
      <c r="H1" s="84"/>
      <c r="I1" s="84"/>
      <c r="J1" s="84"/>
      <c r="K1" s="84"/>
      <c r="L1" s="84"/>
      <c r="M1" s="84"/>
      <c r="N1" s="84"/>
      <c r="O1" s="84"/>
      <c r="P1" s="84"/>
      <c r="Q1" s="84"/>
      <c r="R1" s="84"/>
      <c r="S1" s="84"/>
      <c r="T1" s="84"/>
      <c r="U1" s="84"/>
      <c r="V1" s="84"/>
      <c r="W1" s="84"/>
      <c r="X1" s="84"/>
      <c r="Y1" s="84"/>
      <c r="Z1" s="84"/>
      <c r="AA1" s="84"/>
      <c r="AB1" s="84"/>
      <c r="AC1" s="84"/>
      <c r="AD1" s="84"/>
      <c r="AE1" s="84"/>
    </row>
    <row r="2" spans="1:37" x14ac:dyDescent="0.25">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7" ht="25.5" x14ac:dyDescent="0.25">
      <c r="A3" s="84"/>
      <c r="B3" s="11"/>
      <c r="C3" s="12" t="s">
        <v>51</v>
      </c>
      <c r="D3" s="12" t="s">
        <v>4</v>
      </c>
      <c r="E3" s="84"/>
      <c r="F3" s="84"/>
      <c r="G3" s="84"/>
      <c r="H3" s="84"/>
      <c r="I3" s="84"/>
      <c r="J3" s="84"/>
      <c r="K3" s="84"/>
      <c r="L3" s="84"/>
      <c r="M3" s="84"/>
      <c r="N3" s="84"/>
      <c r="O3" s="84"/>
      <c r="P3" s="84"/>
      <c r="Q3" s="84"/>
      <c r="R3" s="84"/>
      <c r="S3" s="84"/>
      <c r="T3" s="84"/>
      <c r="U3" s="84"/>
      <c r="V3" s="84"/>
      <c r="W3" s="84"/>
      <c r="X3" s="84"/>
      <c r="Y3" s="84"/>
      <c r="Z3" s="84"/>
      <c r="AA3" s="84"/>
      <c r="AB3" s="84"/>
      <c r="AC3" s="84"/>
      <c r="AD3" s="84"/>
      <c r="AE3" s="84"/>
    </row>
    <row r="4" spans="1:37" ht="51" x14ac:dyDescent="0.25">
      <c r="A4" s="84"/>
      <c r="B4" s="13" t="s">
        <v>50</v>
      </c>
      <c r="C4" s="14" t="s">
        <v>101</v>
      </c>
      <c r="D4" s="15">
        <v>0.2</v>
      </c>
      <c r="E4" s="84"/>
      <c r="F4" s="84"/>
      <c r="G4" s="84"/>
      <c r="H4" s="84"/>
      <c r="I4" s="84"/>
      <c r="J4" s="84"/>
      <c r="K4" s="84"/>
      <c r="L4" s="84"/>
      <c r="M4" s="84"/>
      <c r="N4" s="84"/>
      <c r="O4" s="84"/>
      <c r="P4" s="84"/>
      <c r="Q4" s="84"/>
      <c r="R4" s="84"/>
      <c r="S4" s="84"/>
      <c r="T4" s="84"/>
      <c r="U4" s="84"/>
      <c r="V4" s="84"/>
      <c r="W4" s="84"/>
      <c r="X4" s="84"/>
      <c r="Y4" s="84"/>
      <c r="Z4" s="84"/>
      <c r="AA4" s="84"/>
      <c r="AB4" s="84"/>
      <c r="AC4" s="84"/>
      <c r="AD4" s="84"/>
      <c r="AE4" s="84"/>
    </row>
    <row r="5" spans="1:37" ht="51" x14ac:dyDescent="0.25">
      <c r="A5" s="84"/>
      <c r="B5" s="16" t="s">
        <v>52</v>
      </c>
      <c r="C5" s="17" t="s">
        <v>102</v>
      </c>
      <c r="D5" s="18">
        <v>0.4</v>
      </c>
      <c r="E5" s="84"/>
      <c r="F5" s="84"/>
      <c r="G5" s="84"/>
      <c r="H5" s="84"/>
      <c r="I5" s="84"/>
      <c r="J5" s="84"/>
      <c r="K5" s="84"/>
      <c r="L5" s="84"/>
      <c r="M5" s="84"/>
      <c r="N5" s="84"/>
      <c r="O5" s="84"/>
      <c r="P5" s="84"/>
      <c r="Q5" s="84"/>
      <c r="R5" s="84"/>
      <c r="S5" s="84"/>
      <c r="T5" s="84"/>
      <c r="U5" s="84"/>
      <c r="V5" s="84"/>
      <c r="W5" s="84"/>
      <c r="X5" s="84"/>
      <c r="Y5" s="84"/>
      <c r="Z5" s="84"/>
      <c r="AA5" s="84"/>
      <c r="AB5" s="84"/>
      <c r="AC5" s="84"/>
      <c r="AD5" s="84"/>
      <c r="AE5" s="84"/>
    </row>
    <row r="6" spans="1:37" ht="51" x14ac:dyDescent="0.25">
      <c r="A6" s="84"/>
      <c r="B6" s="19" t="s">
        <v>106</v>
      </c>
      <c r="C6" s="17" t="s">
        <v>103</v>
      </c>
      <c r="D6" s="18">
        <v>0.6</v>
      </c>
      <c r="E6" s="84"/>
      <c r="F6" s="84"/>
      <c r="G6" s="84"/>
      <c r="H6" s="84"/>
      <c r="I6" s="84"/>
      <c r="J6" s="84"/>
      <c r="K6" s="84"/>
      <c r="L6" s="84"/>
      <c r="M6" s="84"/>
      <c r="N6" s="84"/>
      <c r="O6" s="84"/>
      <c r="P6" s="84"/>
      <c r="Q6" s="84"/>
      <c r="R6" s="84"/>
      <c r="S6" s="84"/>
      <c r="T6" s="84"/>
      <c r="U6" s="84"/>
      <c r="V6" s="84"/>
      <c r="W6" s="84"/>
      <c r="X6" s="84"/>
      <c r="Y6" s="84"/>
      <c r="Z6" s="84"/>
      <c r="AA6" s="84"/>
      <c r="AB6" s="84"/>
      <c r="AC6" s="84"/>
      <c r="AD6" s="84"/>
      <c r="AE6" s="84"/>
    </row>
    <row r="7" spans="1:37" ht="76.5" x14ac:dyDescent="0.25">
      <c r="A7" s="84"/>
      <c r="B7" s="20" t="s">
        <v>6</v>
      </c>
      <c r="C7" s="17" t="s">
        <v>104</v>
      </c>
      <c r="D7" s="18">
        <v>0.8</v>
      </c>
      <c r="E7" s="84"/>
      <c r="F7" s="84"/>
      <c r="G7" s="84"/>
      <c r="H7" s="84"/>
      <c r="I7" s="84"/>
      <c r="J7" s="84"/>
      <c r="K7" s="84"/>
      <c r="L7" s="84"/>
      <c r="M7" s="84"/>
      <c r="N7" s="84"/>
      <c r="O7" s="84"/>
      <c r="P7" s="84"/>
      <c r="Q7" s="84"/>
      <c r="R7" s="84"/>
      <c r="S7" s="84"/>
      <c r="T7" s="84"/>
      <c r="U7" s="84"/>
      <c r="V7" s="84"/>
      <c r="W7" s="84"/>
      <c r="X7" s="84"/>
      <c r="Y7" s="84"/>
      <c r="Z7" s="84"/>
      <c r="AA7" s="84"/>
      <c r="AB7" s="84"/>
      <c r="AC7" s="84"/>
      <c r="AD7" s="84"/>
      <c r="AE7" s="84"/>
    </row>
    <row r="8" spans="1:37" ht="51" x14ac:dyDescent="0.25">
      <c r="A8" s="84"/>
      <c r="B8" s="21" t="s">
        <v>53</v>
      </c>
      <c r="C8" s="17" t="s">
        <v>105</v>
      </c>
      <c r="D8" s="18">
        <v>1</v>
      </c>
      <c r="E8" s="84"/>
      <c r="F8" s="84"/>
      <c r="G8" s="84"/>
      <c r="H8" s="84"/>
      <c r="I8" s="84"/>
      <c r="J8" s="84"/>
      <c r="K8" s="84"/>
      <c r="L8" s="84"/>
      <c r="M8" s="84"/>
      <c r="N8" s="84"/>
      <c r="O8" s="84"/>
      <c r="P8" s="84"/>
      <c r="Q8" s="84"/>
      <c r="R8" s="84"/>
      <c r="S8" s="84"/>
      <c r="T8" s="84"/>
      <c r="U8" s="84"/>
      <c r="V8" s="84"/>
      <c r="W8" s="84"/>
      <c r="X8" s="84"/>
      <c r="Y8" s="84"/>
      <c r="Z8" s="84"/>
      <c r="AA8" s="84"/>
      <c r="AB8" s="84"/>
      <c r="AC8" s="84"/>
      <c r="AD8" s="84"/>
      <c r="AE8" s="84"/>
    </row>
    <row r="9" spans="1:37" x14ac:dyDescent="0.25">
      <c r="A9" s="84"/>
      <c r="B9" s="108"/>
      <c r="C9" s="108"/>
      <c r="D9" s="108"/>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row>
    <row r="10" spans="1:37" ht="16.5" x14ac:dyDescent="0.25">
      <c r="A10" s="84"/>
      <c r="B10" s="109"/>
      <c r="C10" s="108"/>
      <c r="D10" s="108"/>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row>
    <row r="11" spans="1:37" x14ac:dyDescent="0.25">
      <c r="A11" s="84"/>
      <c r="B11" s="108"/>
      <c r="C11" s="108"/>
      <c r="D11" s="108"/>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row>
    <row r="12" spans="1:37" x14ac:dyDescent="0.25">
      <c r="A12" s="84"/>
      <c r="B12" s="108"/>
      <c r="C12" s="108"/>
      <c r="D12" s="108"/>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row>
    <row r="13" spans="1:37" x14ac:dyDescent="0.25">
      <c r="A13" s="84"/>
      <c r="B13" s="108"/>
      <c r="C13" s="108"/>
      <c r="D13" s="108"/>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row>
    <row r="14" spans="1:37" x14ac:dyDescent="0.25">
      <c r="A14" s="84"/>
      <c r="B14" s="108"/>
      <c r="C14" s="108"/>
      <c r="D14" s="108"/>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row>
    <row r="15" spans="1:37" x14ac:dyDescent="0.25">
      <c r="A15" s="84"/>
      <c r="B15" s="108"/>
      <c r="C15" s="108"/>
      <c r="D15" s="108"/>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row>
    <row r="16" spans="1:37" x14ac:dyDescent="0.25">
      <c r="A16" s="84"/>
      <c r="B16" s="108"/>
      <c r="C16" s="108"/>
      <c r="D16" s="108"/>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7" spans="1:37" x14ac:dyDescent="0.25">
      <c r="A17" s="84"/>
      <c r="B17" s="108"/>
      <c r="C17" s="108"/>
      <c r="D17" s="108"/>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row>
    <row r="18" spans="1:37" x14ac:dyDescent="0.25">
      <c r="A18" s="84"/>
      <c r="B18" s="108"/>
      <c r="C18" s="108"/>
      <c r="D18" s="108"/>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row>
    <row r="19" spans="1:37" x14ac:dyDescent="0.25">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row>
    <row r="20" spans="1:37" x14ac:dyDescent="0.25">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row>
    <row r="21" spans="1:37" x14ac:dyDescent="0.25">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row>
    <row r="22" spans="1:37" x14ac:dyDescent="0.25">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row>
    <row r="23" spans="1:37" x14ac:dyDescent="0.25">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row>
    <row r="24" spans="1:37" x14ac:dyDescent="0.25">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row>
    <row r="25" spans="1:37" x14ac:dyDescent="0.25">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row>
    <row r="26" spans="1:37" x14ac:dyDescent="0.25">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row>
    <row r="27" spans="1:37" x14ac:dyDescent="0.25">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row>
    <row r="28" spans="1:37" x14ac:dyDescent="0.25">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row>
    <row r="29" spans="1:37" x14ac:dyDescent="0.25">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row>
    <row r="30" spans="1:37" x14ac:dyDescent="0.25">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row>
    <row r="31" spans="1:37" x14ac:dyDescent="0.25">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row>
    <row r="32" spans="1:37" x14ac:dyDescent="0.25">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row>
    <row r="33" spans="1:31" x14ac:dyDescent="0.25">
      <c r="A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row>
    <row r="34" spans="1:31" x14ac:dyDescent="0.25">
      <c r="A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row>
    <row r="35" spans="1:31" x14ac:dyDescent="0.25">
      <c r="A35" s="84"/>
    </row>
    <row r="36" spans="1:31" x14ac:dyDescent="0.25">
      <c r="A36" s="84"/>
    </row>
    <row r="37" spans="1:31" x14ac:dyDescent="0.25">
      <c r="A37" s="84"/>
    </row>
    <row r="38" spans="1:31" x14ac:dyDescent="0.25">
      <c r="A38" s="84"/>
    </row>
    <row r="39" spans="1:31" x14ac:dyDescent="0.25">
      <c r="A39" s="84"/>
    </row>
    <row r="40" spans="1:31" x14ac:dyDescent="0.25">
      <c r="A40" s="84"/>
    </row>
    <row r="41" spans="1:31" x14ac:dyDescent="0.25">
      <c r="A41" s="84"/>
    </row>
    <row r="42" spans="1:31" x14ac:dyDescent="0.25">
      <c r="A42" s="84"/>
    </row>
    <row r="43" spans="1:31" x14ac:dyDescent="0.25">
      <c r="A43" s="84"/>
    </row>
    <row r="44" spans="1:31" x14ac:dyDescent="0.25">
      <c r="A44" s="84"/>
    </row>
    <row r="45" spans="1:31" x14ac:dyDescent="0.25">
      <c r="A45" s="84"/>
    </row>
    <row r="46" spans="1:31" x14ac:dyDescent="0.25">
      <c r="A46" s="84"/>
    </row>
    <row r="47" spans="1:31" x14ac:dyDescent="0.25">
      <c r="A47" s="84"/>
    </row>
    <row r="48" spans="1:31" x14ac:dyDescent="0.25">
      <c r="A48" s="84"/>
    </row>
    <row r="49" spans="1:1" x14ac:dyDescent="0.25">
      <c r="A49" s="84"/>
    </row>
    <row r="50" spans="1:1" x14ac:dyDescent="0.25">
      <c r="A50" s="84"/>
    </row>
    <row r="51" spans="1:1" x14ac:dyDescent="0.25">
      <c r="A51" s="84"/>
    </row>
    <row r="52" spans="1:1" x14ac:dyDescent="0.25">
      <c r="A52" s="84"/>
    </row>
    <row r="53" spans="1:1" x14ac:dyDescent="0.25">
      <c r="A53" s="84"/>
    </row>
    <row r="54" spans="1:1" x14ac:dyDescent="0.25">
      <c r="A54" s="84"/>
    </row>
    <row r="55" spans="1:1" x14ac:dyDescent="0.25">
      <c r="A55" s="84"/>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C7" sqref="C7"/>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4"/>
      <c r="B1" s="389" t="s">
        <v>62</v>
      </c>
      <c r="C1" s="389"/>
      <c r="D1" s="389"/>
      <c r="E1" s="84"/>
      <c r="F1" s="84"/>
      <c r="G1" s="84"/>
      <c r="H1" s="84"/>
      <c r="I1" s="84"/>
      <c r="J1" s="84"/>
      <c r="K1" s="84"/>
      <c r="L1" s="84"/>
      <c r="M1" s="84"/>
      <c r="N1" s="84"/>
      <c r="O1" s="84"/>
      <c r="P1" s="84"/>
      <c r="Q1" s="84"/>
      <c r="R1" s="84"/>
      <c r="S1" s="84"/>
      <c r="T1" s="84"/>
      <c r="U1" s="84"/>
    </row>
    <row r="2" spans="1:21" x14ac:dyDescent="0.25">
      <c r="A2" s="84"/>
      <c r="B2" s="84"/>
      <c r="C2" s="84"/>
      <c r="D2" s="84"/>
      <c r="E2" s="84"/>
      <c r="F2" s="84"/>
      <c r="G2" s="84"/>
      <c r="H2" s="84"/>
      <c r="I2" s="84"/>
      <c r="J2" s="84"/>
      <c r="K2" s="84"/>
      <c r="L2" s="84"/>
      <c r="M2" s="84"/>
      <c r="N2" s="84"/>
      <c r="O2" s="84"/>
      <c r="P2" s="84"/>
      <c r="Q2" s="84"/>
      <c r="R2" s="84"/>
      <c r="S2" s="84"/>
      <c r="T2" s="84"/>
      <c r="U2" s="84"/>
    </row>
    <row r="3" spans="1:21" ht="30" x14ac:dyDescent="0.25">
      <c r="A3" s="84"/>
      <c r="B3" s="105"/>
      <c r="C3" s="36" t="s">
        <v>55</v>
      </c>
      <c r="D3" s="36" t="s">
        <v>56</v>
      </c>
      <c r="E3" s="84"/>
      <c r="F3" s="84"/>
      <c r="G3" s="84"/>
      <c r="H3" s="84"/>
      <c r="I3" s="84"/>
      <c r="J3" s="84"/>
      <c r="K3" s="84"/>
      <c r="L3" s="84"/>
      <c r="M3" s="84"/>
      <c r="N3" s="84"/>
      <c r="O3" s="84"/>
      <c r="P3" s="84"/>
      <c r="Q3" s="84"/>
      <c r="R3" s="84"/>
      <c r="S3" s="84"/>
      <c r="T3" s="84"/>
      <c r="U3" s="84"/>
    </row>
    <row r="4" spans="1:21" ht="33.75" x14ac:dyDescent="0.25">
      <c r="A4" s="104" t="s">
        <v>82</v>
      </c>
      <c r="B4" s="39" t="s">
        <v>100</v>
      </c>
      <c r="C4" s="44" t="s">
        <v>157</v>
      </c>
      <c r="D4" s="37" t="s">
        <v>96</v>
      </c>
      <c r="E4" s="84"/>
      <c r="F4" s="84"/>
      <c r="G4" s="84"/>
      <c r="H4" s="84"/>
      <c r="I4" s="84"/>
      <c r="J4" s="84"/>
      <c r="K4" s="84"/>
      <c r="L4" s="84"/>
      <c r="M4" s="84"/>
      <c r="N4" s="84"/>
      <c r="O4" s="84"/>
      <c r="P4" s="84"/>
      <c r="Q4" s="84"/>
      <c r="R4" s="84"/>
      <c r="S4" s="84"/>
      <c r="T4" s="84"/>
      <c r="U4" s="84"/>
    </row>
    <row r="5" spans="1:21" ht="67.5" x14ac:dyDescent="0.25">
      <c r="A5" s="104" t="s">
        <v>83</v>
      </c>
      <c r="B5" s="40" t="s">
        <v>58</v>
      </c>
      <c r="C5" s="45" t="s">
        <v>92</v>
      </c>
      <c r="D5" s="38" t="s">
        <v>97</v>
      </c>
      <c r="E5" s="84"/>
      <c r="F5" s="84"/>
      <c r="G5" s="84"/>
      <c r="H5" s="84"/>
      <c r="I5" s="84"/>
      <c r="J5" s="84"/>
      <c r="K5" s="84"/>
      <c r="L5" s="84"/>
      <c r="M5" s="84"/>
      <c r="N5" s="84"/>
      <c r="O5" s="84"/>
      <c r="P5" s="84"/>
      <c r="Q5" s="84"/>
      <c r="R5" s="84"/>
      <c r="S5" s="84"/>
      <c r="T5" s="84"/>
      <c r="U5" s="84"/>
    </row>
    <row r="6" spans="1:21" ht="67.5" x14ac:dyDescent="0.25">
      <c r="A6" s="104" t="s">
        <v>80</v>
      </c>
      <c r="B6" s="41" t="s">
        <v>59</v>
      </c>
      <c r="C6" s="45" t="s">
        <v>93</v>
      </c>
      <c r="D6" s="38" t="s">
        <v>99</v>
      </c>
      <c r="E6" s="84"/>
      <c r="F6" s="84"/>
      <c r="G6" s="84"/>
      <c r="H6" s="84"/>
      <c r="I6" s="84"/>
      <c r="J6" s="84"/>
      <c r="K6" s="84"/>
      <c r="L6" s="84"/>
      <c r="M6" s="84"/>
      <c r="N6" s="84"/>
      <c r="O6" s="84"/>
      <c r="P6" s="84"/>
      <c r="Q6" s="84"/>
      <c r="R6" s="84"/>
      <c r="S6" s="84"/>
      <c r="T6" s="84"/>
      <c r="U6" s="84"/>
    </row>
    <row r="7" spans="1:21" ht="101.25" x14ac:dyDescent="0.25">
      <c r="A7" s="104" t="s">
        <v>7</v>
      </c>
      <c r="B7" s="42" t="s">
        <v>60</v>
      </c>
      <c r="C7" s="45" t="s">
        <v>94</v>
      </c>
      <c r="D7" s="38" t="s">
        <v>98</v>
      </c>
      <c r="E7" s="84"/>
      <c r="F7" s="84"/>
      <c r="G7" s="84"/>
      <c r="H7" s="84"/>
      <c r="I7" s="84"/>
      <c r="J7" s="84"/>
      <c r="K7" s="84"/>
      <c r="L7" s="84"/>
      <c r="M7" s="84"/>
      <c r="N7" s="84"/>
      <c r="O7" s="84"/>
      <c r="P7" s="84"/>
      <c r="Q7" s="84"/>
      <c r="R7" s="84"/>
      <c r="S7" s="84"/>
      <c r="T7" s="84"/>
      <c r="U7" s="84"/>
    </row>
    <row r="8" spans="1:21" ht="67.5" x14ac:dyDescent="0.25">
      <c r="A8" s="104" t="s">
        <v>84</v>
      </c>
      <c r="B8" s="43" t="s">
        <v>61</v>
      </c>
      <c r="C8" s="45" t="s">
        <v>95</v>
      </c>
      <c r="D8" s="38" t="s">
        <v>117</v>
      </c>
      <c r="E8" s="84"/>
      <c r="F8" s="84"/>
      <c r="G8" s="84"/>
      <c r="H8" s="84"/>
      <c r="I8" s="84"/>
      <c r="J8" s="84"/>
      <c r="K8" s="84"/>
      <c r="L8" s="84"/>
      <c r="M8" s="84"/>
      <c r="N8" s="84"/>
      <c r="O8" s="84"/>
      <c r="P8" s="84"/>
      <c r="Q8" s="84"/>
      <c r="R8" s="84"/>
      <c r="S8" s="84"/>
      <c r="T8" s="84"/>
      <c r="U8" s="84"/>
    </row>
    <row r="9" spans="1:21" ht="20.25" x14ac:dyDescent="0.25">
      <c r="A9" s="104"/>
      <c r="B9" s="104"/>
      <c r="C9" s="106"/>
      <c r="D9" s="106"/>
      <c r="E9" s="84"/>
      <c r="F9" s="84"/>
      <c r="G9" s="84"/>
      <c r="H9" s="84"/>
      <c r="I9" s="84"/>
      <c r="J9" s="84"/>
      <c r="K9" s="84"/>
      <c r="L9" s="84"/>
      <c r="M9" s="84"/>
      <c r="N9" s="84"/>
      <c r="O9" s="84"/>
      <c r="P9" s="84"/>
      <c r="Q9" s="84"/>
      <c r="R9" s="84"/>
      <c r="S9" s="84"/>
      <c r="T9" s="84"/>
      <c r="U9" s="84"/>
    </row>
    <row r="10" spans="1:21" ht="16.5" x14ac:dyDescent="0.25">
      <c r="A10" s="104"/>
      <c r="B10" s="107"/>
      <c r="C10" s="107"/>
      <c r="D10" s="107"/>
      <c r="E10" s="84"/>
      <c r="F10" s="84"/>
      <c r="G10" s="84"/>
      <c r="H10" s="84"/>
      <c r="I10" s="84"/>
      <c r="J10" s="84"/>
      <c r="K10" s="84"/>
      <c r="L10" s="84"/>
      <c r="M10" s="84"/>
      <c r="N10" s="84"/>
      <c r="O10" s="84"/>
      <c r="P10" s="84"/>
      <c r="Q10" s="84"/>
      <c r="R10" s="84"/>
      <c r="S10" s="84"/>
      <c r="T10" s="84"/>
      <c r="U10" s="84"/>
    </row>
    <row r="11" spans="1:21" x14ac:dyDescent="0.25">
      <c r="A11" s="104"/>
      <c r="B11" s="104" t="s">
        <v>90</v>
      </c>
      <c r="C11" s="104" t="s">
        <v>145</v>
      </c>
      <c r="D11" s="104" t="s">
        <v>152</v>
      </c>
      <c r="E11" s="84"/>
      <c r="F11" s="84"/>
      <c r="G11" s="84"/>
      <c r="H11" s="84"/>
      <c r="I11" s="84"/>
      <c r="J11" s="84"/>
      <c r="K11" s="84"/>
      <c r="L11" s="84"/>
      <c r="M11" s="84"/>
      <c r="N11" s="84"/>
      <c r="O11" s="84"/>
      <c r="P11" s="84"/>
      <c r="Q11" s="84"/>
      <c r="R11" s="84"/>
      <c r="S11" s="84"/>
      <c r="T11" s="84"/>
      <c r="U11" s="84"/>
    </row>
    <row r="12" spans="1:21" x14ac:dyDescent="0.25">
      <c r="A12" s="104"/>
      <c r="B12" s="104" t="s">
        <v>88</v>
      </c>
      <c r="C12" s="104" t="s">
        <v>149</v>
      </c>
      <c r="D12" s="104" t="s">
        <v>153</v>
      </c>
      <c r="E12" s="84"/>
      <c r="F12" s="84"/>
      <c r="G12" s="84"/>
      <c r="H12" s="84"/>
      <c r="I12" s="84"/>
      <c r="J12" s="84"/>
      <c r="K12" s="84"/>
      <c r="L12" s="84"/>
      <c r="M12" s="84"/>
      <c r="N12" s="84"/>
      <c r="O12" s="84"/>
      <c r="P12" s="84"/>
      <c r="Q12" s="84"/>
      <c r="R12" s="84"/>
      <c r="S12" s="84"/>
      <c r="T12" s="84"/>
      <c r="U12" s="84"/>
    </row>
    <row r="13" spans="1:21" x14ac:dyDescent="0.25">
      <c r="A13" s="104"/>
      <c r="B13" s="104"/>
      <c r="C13" s="104" t="s">
        <v>148</v>
      </c>
      <c r="D13" s="104" t="s">
        <v>154</v>
      </c>
      <c r="E13" s="84"/>
      <c r="F13" s="84"/>
      <c r="G13" s="84"/>
      <c r="H13" s="84"/>
      <c r="I13" s="84"/>
      <c r="J13" s="84"/>
      <c r="K13" s="84"/>
      <c r="L13" s="84"/>
      <c r="M13" s="84"/>
      <c r="N13" s="84"/>
      <c r="O13" s="84"/>
      <c r="P13" s="84"/>
      <c r="Q13" s="84"/>
      <c r="R13" s="84"/>
      <c r="S13" s="84"/>
      <c r="T13" s="84"/>
      <c r="U13" s="84"/>
    </row>
    <row r="14" spans="1:21" x14ac:dyDescent="0.25">
      <c r="A14" s="104"/>
      <c r="B14" s="104"/>
      <c r="C14" s="104" t="s">
        <v>150</v>
      </c>
      <c r="D14" s="104" t="s">
        <v>155</v>
      </c>
      <c r="E14" s="84"/>
      <c r="F14" s="84"/>
      <c r="G14" s="84"/>
      <c r="H14" s="84"/>
      <c r="I14" s="84"/>
      <c r="J14" s="84"/>
      <c r="K14" s="84"/>
      <c r="L14" s="84"/>
      <c r="M14" s="84"/>
      <c r="N14" s="84"/>
      <c r="O14" s="84"/>
      <c r="P14" s="84"/>
      <c r="Q14" s="84"/>
      <c r="R14" s="84"/>
      <c r="S14" s="84"/>
      <c r="T14" s="84"/>
      <c r="U14" s="84"/>
    </row>
    <row r="15" spans="1:21" x14ac:dyDescent="0.25">
      <c r="A15" s="104"/>
      <c r="B15" s="104"/>
      <c r="C15" s="104" t="s">
        <v>151</v>
      </c>
      <c r="D15" s="104" t="s">
        <v>156</v>
      </c>
      <c r="E15" s="84"/>
      <c r="F15" s="84"/>
      <c r="G15" s="84"/>
      <c r="H15" s="84"/>
      <c r="I15" s="84"/>
      <c r="J15" s="84"/>
      <c r="K15" s="84"/>
      <c r="L15" s="84"/>
      <c r="M15" s="84"/>
      <c r="N15" s="84"/>
      <c r="O15" s="84"/>
      <c r="P15" s="84"/>
      <c r="Q15" s="84"/>
      <c r="R15" s="84"/>
      <c r="S15" s="84"/>
      <c r="T15" s="84"/>
      <c r="U15" s="84"/>
    </row>
    <row r="16" spans="1:21" x14ac:dyDescent="0.25">
      <c r="A16" s="104"/>
      <c r="B16" s="104"/>
      <c r="C16" s="104"/>
      <c r="D16" s="104"/>
      <c r="E16" s="84"/>
      <c r="F16" s="84"/>
      <c r="G16" s="84"/>
      <c r="H16" s="84"/>
      <c r="I16" s="84"/>
      <c r="J16" s="84"/>
      <c r="K16" s="84"/>
      <c r="L16" s="84"/>
      <c r="M16" s="84"/>
      <c r="N16" s="84"/>
      <c r="O16" s="84"/>
    </row>
    <row r="17" spans="1:15" x14ac:dyDescent="0.25">
      <c r="A17" s="104"/>
      <c r="B17" s="104"/>
      <c r="C17" s="104"/>
      <c r="D17" s="104"/>
      <c r="E17" s="84"/>
      <c r="F17" s="84"/>
      <c r="G17" s="84"/>
      <c r="H17" s="84"/>
      <c r="I17" s="84"/>
      <c r="J17" s="84"/>
      <c r="K17" s="84"/>
      <c r="L17" s="84"/>
      <c r="M17" s="84"/>
      <c r="N17" s="84"/>
      <c r="O17" s="84"/>
    </row>
    <row r="18" spans="1:15" x14ac:dyDescent="0.25">
      <c r="A18" s="104"/>
      <c r="B18" s="108"/>
      <c r="C18" s="108"/>
      <c r="D18" s="108"/>
      <c r="E18" s="84"/>
      <c r="F18" s="84"/>
      <c r="G18" s="84"/>
      <c r="H18" s="84"/>
      <c r="I18" s="84"/>
      <c r="J18" s="84"/>
      <c r="K18" s="84"/>
      <c r="L18" s="84"/>
      <c r="M18" s="84"/>
      <c r="N18" s="84"/>
      <c r="O18" s="84"/>
    </row>
    <row r="19" spans="1:15" x14ac:dyDescent="0.25">
      <c r="A19" s="104"/>
      <c r="B19" s="108"/>
      <c r="C19" s="108"/>
      <c r="D19" s="108"/>
      <c r="E19" s="84"/>
      <c r="F19" s="84"/>
      <c r="G19" s="84"/>
      <c r="H19" s="84"/>
      <c r="I19" s="84"/>
      <c r="J19" s="84"/>
      <c r="K19" s="84"/>
      <c r="L19" s="84"/>
      <c r="M19" s="84"/>
      <c r="N19" s="84"/>
      <c r="O19" s="84"/>
    </row>
    <row r="20" spans="1:15" x14ac:dyDescent="0.25">
      <c r="A20" s="104"/>
      <c r="B20" s="108"/>
      <c r="C20" s="108"/>
      <c r="D20" s="108"/>
      <c r="E20" s="84"/>
      <c r="F20" s="84"/>
      <c r="G20" s="84"/>
      <c r="H20" s="84"/>
      <c r="I20" s="84"/>
      <c r="J20" s="84"/>
      <c r="K20" s="84"/>
      <c r="L20" s="84"/>
      <c r="M20" s="84"/>
      <c r="N20" s="84"/>
      <c r="O20" s="84"/>
    </row>
    <row r="21" spans="1:15" x14ac:dyDescent="0.25">
      <c r="A21" s="104"/>
      <c r="B21" s="108"/>
      <c r="C21" s="108"/>
      <c r="D21" s="108"/>
      <c r="E21" s="84"/>
      <c r="F21" s="84"/>
      <c r="G21" s="84"/>
      <c r="H21" s="84"/>
      <c r="I21" s="84"/>
      <c r="J21" s="84"/>
      <c r="K21" s="84"/>
      <c r="L21" s="84"/>
      <c r="M21" s="84"/>
      <c r="N21" s="84"/>
      <c r="O21" s="84"/>
    </row>
    <row r="22" spans="1:15" ht="20.25" x14ac:dyDescent="0.25">
      <c r="A22" s="104"/>
      <c r="B22" s="104"/>
      <c r="C22" s="106"/>
      <c r="D22" s="106"/>
      <c r="E22" s="84"/>
      <c r="F22" s="84"/>
      <c r="G22" s="84"/>
      <c r="H22" s="84"/>
      <c r="I22" s="84"/>
      <c r="J22" s="84"/>
      <c r="K22" s="84"/>
      <c r="L22" s="84"/>
      <c r="M22" s="84"/>
      <c r="N22" s="84"/>
      <c r="O22" s="84"/>
    </row>
    <row r="23" spans="1:15" ht="20.25" x14ac:dyDescent="0.25">
      <c r="A23" s="104"/>
      <c r="B23" s="104"/>
      <c r="C23" s="106"/>
      <c r="D23" s="106"/>
      <c r="E23" s="84"/>
      <c r="F23" s="84"/>
      <c r="G23" s="84"/>
      <c r="H23" s="84"/>
      <c r="I23" s="84"/>
      <c r="J23" s="84"/>
      <c r="K23" s="84"/>
      <c r="L23" s="84"/>
      <c r="M23" s="84"/>
      <c r="N23" s="84"/>
      <c r="O23" s="84"/>
    </row>
    <row r="24" spans="1:15" ht="20.25" x14ac:dyDescent="0.25">
      <c r="A24" s="104"/>
      <c r="B24" s="104"/>
      <c r="C24" s="106"/>
      <c r="D24" s="106"/>
      <c r="E24" s="84"/>
      <c r="F24" s="84"/>
      <c r="G24" s="84"/>
      <c r="H24" s="84"/>
      <c r="I24" s="84"/>
      <c r="J24" s="84"/>
      <c r="K24" s="84"/>
      <c r="L24" s="84"/>
      <c r="M24" s="84"/>
      <c r="N24" s="84"/>
      <c r="O24" s="84"/>
    </row>
    <row r="25" spans="1:15" ht="20.25" x14ac:dyDescent="0.25">
      <c r="A25" s="104"/>
      <c r="B25" s="104"/>
      <c r="C25" s="106"/>
      <c r="D25" s="106"/>
      <c r="E25" s="84"/>
      <c r="F25" s="84"/>
      <c r="G25" s="84"/>
      <c r="H25" s="84"/>
      <c r="I25" s="84"/>
      <c r="J25" s="84"/>
      <c r="K25" s="84"/>
      <c r="L25" s="84"/>
      <c r="M25" s="84"/>
      <c r="N25" s="84"/>
      <c r="O25" s="84"/>
    </row>
    <row r="26" spans="1:15" ht="20.25" x14ac:dyDescent="0.25">
      <c r="A26" s="104"/>
      <c r="B26" s="104"/>
      <c r="C26" s="106"/>
      <c r="D26" s="106"/>
      <c r="E26" s="84"/>
      <c r="F26" s="84"/>
      <c r="G26" s="84"/>
      <c r="H26" s="84"/>
      <c r="I26" s="84"/>
      <c r="J26" s="84"/>
      <c r="K26" s="84"/>
      <c r="L26" s="84"/>
      <c r="M26" s="84"/>
      <c r="N26" s="84"/>
      <c r="O26" s="84"/>
    </row>
    <row r="27" spans="1:15" ht="20.25" x14ac:dyDescent="0.25">
      <c r="A27" s="104"/>
      <c r="B27" s="104"/>
      <c r="C27" s="106"/>
      <c r="D27" s="106"/>
      <c r="E27" s="84"/>
      <c r="F27" s="84"/>
      <c r="G27" s="84"/>
      <c r="H27" s="84"/>
      <c r="I27" s="84"/>
      <c r="J27" s="84"/>
      <c r="K27" s="84"/>
      <c r="L27" s="84"/>
      <c r="M27" s="84"/>
      <c r="N27" s="84"/>
      <c r="O27" s="84"/>
    </row>
    <row r="28" spans="1:15" ht="20.25" x14ac:dyDescent="0.25">
      <c r="A28" s="104"/>
      <c r="B28" s="104"/>
      <c r="C28" s="106"/>
      <c r="D28" s="106"/>
      <c r="E28" s="84"/>
      <c r="F28" s="84"/>
      <c r="G28" s="84"/>
      <c r="H28" s="84"/>
      <c r="I28" s="84"/>
      <c r="J28" s="84"/>
      <c r="K28" s="84"/>
      <c r="L28" s="84"/>
      <c r="M28" s="84"/>
      <c r="N28" s="84"/>
      <c r="O28" s="84"/>
    </row>
    <row r="29" spans="1:15" ht="20.25" x14ac:dyDescent="0.25">
      <c r="A29" s="104"/>
      <c r="B29" s="104"/>
      <c r="C29" s="106"/>
      <c r="D29" s="106"/>
      <c r="E29" s="84"/>
      <c r="F29" s="84"/>
      <c r="G29" s="84"/>
      <c r="H29" s="84"/>
      <c r="I29" s="84"/>
      <c r="J29" s="84"/>
      <c r="K29" s="84"/>
      <c r="L29" s="84"/>
      <c r="M29" s="84"/>
      <c r="N29" s="84"/>
      <c r="O29" s="84"/>
    </row>
    <row r="30" spans="1:15" ht="20.25" x14ac:dyDescent="0.25">
      <c r="A30" s="104"/>
      <c r="B30" s="104"/>
      <c r="C30" s="106"/>
      <c r="D30" s="106"/>
      <c r="E30" s="84"/>
      <c r="F30" s="84"/>
      <c r="G30" s="84"/>
      <c r="H30" s="84"/>
      <c r="I30" s="84"/>
      <c r="J30" s="84"/>
      <c r="K30" s="84"/>
      <c r="L30" s="84"/>
      <c r="M30" s="84"/>
      <c r="N30" s="84"/>
      <c r="O30" s="84"/>
    </row>
    <row r="31" spans="1:15" ht="20.25" x14ac:dyDescent="0.25">
      <c r="A31" s="104"/>
      <c r="B31" s="104"/>
      <c r="C31" s="106"/>
      <c r="D31" s="106"/>
      <c r="E31" s="84"/>
      <c r="F31" s="84"/>
      <c r="G31" s="84"/>
      <c r="H31" s="84"/>
      <c r="I31" s="84"/>
      <c r="J31" s="84"/>
      <c r="K31" s="84"/>
      <c r="L31" s="84"/>
      <c r="M31" s="84"/>
      <c r="N31" s="84"/>
      <c r="O31" s="84"/>
    </row>
    <row r="32" spans="1:15" ht="20.25" x14ac:dyDescent="0.25">
      <c r="A32" s="104"/>
      <c r="B32" s="104"/>
      <c r="C32" s="106"/>
      <c r="D32" s="106"/>
      <c r="E32" s="84"/>
      <c r="F32" s="84"/>
      <c r="G32" s="84"/>
      <c r="H32" s="84"/>
      <c r="I32" s="84"/>
      <c r="J32" s="84"/>
      <c r="K32" s="84"/>
      <c r="L32" s="84"/>
      <c r="M32" s="84"/>
      <c r="N32" s="84"/>
      <c r="O32" s="84"/>
    </row>
    <row r="33" spans="1:15" ht="20.25" x14ac:dyDescent="0.25">
      <c r="A33" s="104"/>
      <c r="B33" s="104"/>
      <c r="C33" s="106"/>
      <c r="D33" s="106"/>
      <c r="E33" s="84"/>
      <c r="F33" s="84"/>
      <c r="G33" s="84"/>
      <c r="H33" s="84"/>
      <c r="I33" s="84"/>
      <c r="J33" s="84"/>
      <c r="K33" s="84"/>
      <c r="L33" s="84"/>
      <c r="M33" s="84"/>
      <c r="N33" s="84"/>
      <c r="O33" s="84"/>
    </row>
    <row r="34" spans="1:15" ht="20.25" x14ac:dyDescent="0.25">
      <c r="A34" s="104"/>
      <c r="B34" s="104"/>
      <c r="C34" s="106"/>
      <c r="D34" s="106"/>
      <c r="E34" s="84"/>
      <c r="F34" s="84"/>
      <c r="G34" s="84"/>
      <c r="H34" s="84"/>
      <c r="I34" s="84"/>
      <c r="J34" s="84"/>
      <c r="K34" s="84"/>
      <c r="L34" s="84"/>
      <c r="M34" s="84"/>
      <c r="N34" s="84"/>
      <c r="O34" s="84"/>
    </row>
    <row r="35" spans="1:15" ht="20.25" x14ac:dyDescent="0.25">
      <c r="A35" s="104"/>
      <c r="B35" s="104"/>
      <c r="C35" s="106"/>
      <c r="D35" s="106"/>
      <c r="E35" s="84"/>
      <c r="F35" s="84"/>
      <c r="G35" s="84"/>
      <c r="H35" s="84"/>
      <c r="I35" s="84"/>
      <c r="J35" s="84"/>
      <c r="K35" s="84"/>
      <c r="L35" s="84"/>
      <c r="M35" s="84"/>
      <c r="N35" s="84"/>
      <c r="O35" s="84"/>
    </row>
    <row r="36" spans="1:15" ht="20.25" x14ac:dyDescent="0.25">
      <c r="A36" s="104"/>
      <c r="B36" s="104"/>
      <c r="C36" s="106"/>
      <c r="D36" s="106"/>
      <c r="E36" s="84"/>
      <c r="F36" s="84"/>
      <c r="G36" s="84"/>
      <c r="H36" s="84"/>
      <c r="I36" s="84"/>
      <c r="J36" s="84"/>
      <c r="K36" s="84"/>
      <c r="L36" s="84"/>
      <c r="M36" s="84"/>
      <c r="N36" s="84"/>
      <c r="O36" s="84"/>
    </row>
    <row r="37" spans="1:15" ht="20.25" x14ac:dyDescent="0.25">
      <c r="A37" s="104"/>
      <c r="B37" s="104"/>
      <c r="C37" s="106"/>
      <c r="D37" s="106"/>
      <c r="E37" s="84"/>
      <c r="F37" s="84"/>
      <c r="G37" s="84"/>
      <c r="H37" s="84"/>
      <c r="I37" s="84"/>
      <c r="J37" s="84"/>
      <c r="K37" s="84"/>
      <c r="L37" s="84"/>
      <c r="M37" s="84"/>
      <c r="N37" s="84"/>
      <c r="O37" s="84"/>
    </row>
    <row r="38" spans="1:15" ht="20.25" x14ac:dyDescent="0.25">
      <c r="A38" s="104"/>
      <c r="B38" s="104"/>
      <c r="C38" s="106"/>
      <c r="D38" s="106"/>
      <c r="E38" s="84"/>
      <c r="F38" s="84"/>
      <c r="G38" s="84"/>
      <c r="H38" s="84"/>
      <c r="I38" s="84"/>
      <c r="J38" s="84"/>
      <c r="K38" s="84"/>
      <c r="L38" s="84"/>
      <c r="M38" s="84"/>
      <c r="N38" s="84"/>
      <c r="O38" s="84"/>
    </row>
    <row r="39" spans="1:15" ht="20.25" x14ac:dyDescent="0.25">
      <c r="A39" s="104"/>
      <c r="B39" s="104"/>
      <c r="C39" s="106"/>
      <c r="D39" s="106"/>
      <c r="E39" s="84"/>
      <c r="F39" s="84"/>
      <c r="G39" s="84"/>
      <c r="H39" s="84"/>
      <c r="I39" s="84"/>
      <c r="J39" s="84"/>
      <c r="K39" s="84"/>
      <c r="L39" s="84"/>
      <c r="M39" s="84"/>
      <c r="N39" s="84"/>
      <c r="O39" s="84"/>
    </row>
    <row r="40" spans="1:15" ht="20.25" x14ac:dyDescent="0.25">
      <c r="A40" s="104"/>
      <c r="B40" s="104"/>
      <c r="C40" s="106"/>
      <c r="D40" s="106"/>
      <c r="E40" s="84"/>
      <c r="F40" s="84"/>
      <c r="G40" s="84"/>
      <c r="H40" s="84"/>
      <c r="I40" s="84"/>
      <c r="J40" s="84"/>
      <c r="K40" s="84"/>
      <c r="L40" s="84"/>
      <c r="M40" s="84"/>
      <c r="N40" s="84"/>
      <c r="O40" s="84"/>
    </row>
    <row r="41" spans="1:15" ht="20.25" x14ac:dyDescent="0.25">
      <c r="A41" s="104"/>
      <c r="B41" s="104"/>
      <c r="C41" s="106"/>
      <c r="D41" s="106"/>
      <c r="E41" s="84"/>
      <c r="F41" s="84"/>
      <c r="G41" s="84"/>
      <c r="H41" s="84"/>
      <c r="I41" s="84"/>
      <c r="J41" s="84"/>
      <c r="K41" s="84"/>
      <c r="L41" s="84"/>
      <c r="M41" s="84"/>
      <c r="N41" s="84"/>
      <c r="O41" s="84"/>
    </row>
    <row r="42" spans="1:15" ht="20.25" x14ac:dyDescent="0.25">
      <c r="A42" s="104"/>
      <c r="B42" s="104"/>
      <c r="C42" s="106"/>
      <c r="D42" s="106"/>
      <c r="E42" s="84"/>
      <c r="F42" s="84"/>
      <c r="G42" s="84"/>
      <c r="H42" s="84"/>
      <c r="I42" s="84"/>
      <c r="J42" s="84"/>
      <c r="K42" s="84"/>
      <c r="L42" s="84"/>
      <c r="M42" s="84"/>
      <c r="N42" s="84"/>
      <c r="O42" s="84"/>
    </row>
    <row r="43" spans="1:15" ht="20.25" x14ac:dyDescent="0.25">
      <c r="A43" s="104"/>
      <c r="B43" s="104"/>
      <c r="C43" s="106"/>
      <c r="D43" s="106"/>
      <c r="E43" s="84"/>
      <c r="F43" s="84"/>
      <c r="G43" s="84"/>
      <c r="H43" s="84"/>
      <c r="I43" s="84"/>
      <c r="J43" s="84"/>
      <c r="K43" s="84"/>
      <c r="L43" s="84"/>
      <c r="M43" s="84"/>
      <c r="N43" s="84"/>
      <c r="O43" s="84"/>
    </row>
    <row r="44" spans="1:15" ht="20.25" x14ac:dyDescent="0.25">
      <c r="A44" s="104"/>
      <c r="B44" s="104"/>
      <c r="C44" s="106"/>
      <c r="D44" s="106"/>
      <c r="E44" s="84"/>
      <c r="F44" s="84"/>
      <c r="G44" s="84"/>
      <c r="H44" s="84"/>
      <c r="I44" s="84"/>
      <c r="J44" s="84"/>
      <c r="K44" s="84"/>
      <c r="L44" s="84"/>
      <c r="M44" s="84"/>
      <c r="N44" s="84"/>
      <c r="O44" s="84"/>
    </row>
    <row r="45" spans="1:15" ht="20.25" x14ac:dyDescent="0.25">
      <c r="A45" s="104"/>
      <c r="B45" s="104"/>
      <c r="C45" s="106"/>
      <c r="D45" s="106"/>
      <c r="E45" s="84"/>
      <c r="F45" s="84"/>
      <c r="G45" s="84"/>
      <c r="H45" s="84"/>
      <c r="I45" s="84"/>
      <c r="J45" s="84"/>
      <c r="K45" s="84"/>
      <c r="L45" s="84"/>
      <c r="M45" s="84"/>
      <c r="N45" s="84"/>
      <c r="O45" s="84"/>
    </row>
    <row r="46" spans="1:15" ht="20.25" x14ac:dyDescent="0.25">
      <c r="A46" s="104"/>
      <c r="B46" s="104"/>
      <c r="C46" s="106"/>
      <c r="D46" s="106"/>
      <c r="E46" s="84"/>
      <c r="F46" s="84"/>
      <c r="G46" s="84"/>
      <c r="H46" s="84"/>
      <c r="I46" s="84"/>
      <c r="J46" s="84"/>
      <c r="K46" s="84"/>
      <c r="L46" s="84"/>
      <c r="M46" s="84"/>
      <c r="N46" s="84"/>
      <c r="O46" s="84"/>
    </row>
    <row r="47" spans="1:15" ht="20.25" x14ac:dyDescent="0.25">
      <c r="A47" s="104"/>
      <c r="B47" s="104"/>
      <c r="C47" s="106"/>
      <c r="D47" s="106"/>
      <c r="E47" s="84"/>
      <c r="F47" s="84"/>
      <c r="G47" s="84"/>
      <c r="H47" s="84"/>
      <c r="I47" s="84"/>
      <c r="J47" s="84"/>
      <c r="K47" s="84"/>
      <c r="L47" s="84"/>
      <c r="M47" s="84"/>
      <c r="N47" s="84"/>
      <c r="O47" s="84"/>
    </row>
    <row r="48" spans="1:15" ht="20.25" x14ac:dyDescent="0.25">
      <c r="A48" s="104"/>
      <c r="B48" s="104"/>
      <c r="C48" s="106"/>
      <c r="D48" s="106"/>
      <c r="E48" s="84"/>
      <c r="F48" s="84"/>
      <c r="G48" s="84"/>
      <c r="H48" s="84"/>
      <c r="I48" s="84"/>
      <c r="J48" s="84"/>
      <c r="K48" s="84"/>
      <c r="L48" s="84"/>
      <c r="M48" s="84"/>
      <c r="N48" s="84"/>
      <c r="O48" s="84"/>
    </row>
    <row r="49" spans="1:15" ht="20.25" x14ac:dyDescent="0.25">
      <c r="A49" s="104"/>
      <c r="B49" s="104"/>
      <c r="C49" s="106"/>
      <c r="D49" s="106"/>
      <c r="E49" s="84"/>
      <c r="F49" s="84"/>
      <c r="G49" s="84"/>
      <c r="H49" s="84"/>
      <c r="I49" s="84"/>
      <c r="J49" s="84"/>
      <c r="K49" s="84"/>
      <c r="L49" s="84"/>
      <c r="M49" s="84"/>
      <c r="N49" s="84"/>
      <c r="O49" s="84"/>
    </row>
    <row r="50" spans="1:15" ht="20.25" x14ac:dyDescent="0.25">
      <c r="A50" s="104"/>
      <c r="B50" s="104"/>
      <c r="C50" s="106"/>
      <c r="D50" s="106"/>
      <c r="E50" s="84"/>
      <c r="F50" s="84"/>
      <c r="G50" s="84"/>
      <c r="H50" s="84"/>
      <c r="I50" s="84"/>
      <c r="J50" s="84"/>
      <c r="K50" s="84"/>
      <c r="L50" s="84"/>
      <c r="M50" s="84"/>
      <c r="N50" s="84"/>
      <c r="O50" s="84"/>
    </row>
    <row r="51" spans="1:15" ht="20.25" x14ac:dyDescent="0.25">
      <c r="A51" s="104"/>
      <c r="B51" s="104"/>
      <c r="C51" s="106"/>
      <c r="D51" s="106"/>
      <c r="E51" s="84"/>
      <c r="F51" s="84"/>
      <c r="G51" s="84"/>
      <c r="H51" s="84"/>
      <c r="I51" s="84"/>
      <c r="J51" s="84"/>
      <c r="K51" s="84"/>
      <c r="L51" s="84"/>
      <c r="M51" s="84"/>
      <c r="N51" s="84"/>
      <c r="O51" s="84"/>
    </row>
    <row r="52" spans="1:15" ht="20.25" x14ac:dyDescent="0.25">
      <c r="A52" s="104"/>
      <c r="B52" s="23"/>
      <c r="C52" s="34"/>
      <c r="D52" s="34"/>
    </row>
    <row r="53" spans="1:15" ht="20.25" x14ac:dyDescent="0.25">
      <c r="A53" s="104"/>
      <c r="B53" s="23"/>
      <c r="C53" s="34"/>
      <c r="D53" s="34"/>
    </row>
    <row r="54" spans="1:15" ht="20.25" x14ac:dyDescent="0.25">
      <c r="A54" s="104"/>
      <c r="B54" s="23"/>
      <c r="C54" s="34"/>
      <c r="D54" s="34"/>
    </row>
    <row r="55" spans="1:15" ht="20.25" x14ac:dyDescent="0.25">
      <c r="A55" s="104"/>
      <c r="B55" s="23"/>
      <c r="C55" s="34"/>
      <c r="D55" s="34"/>
    </row>
    <row r="56" spans="1:15" ht="20.25" x14ac:dyDescent="0.25">
      <c r="A56" s="104"/>
      <c r="B56" s="23"/>
      <c r="C56" s="34"/>
      <c r="D56" s="34"/>
    </row>
    <row r="57" spans="1:15" ht="20.25" x14ac:dyDescent="0.25">
      <c r="A57" s="104"/>
      <c r="B57" s="23"/>
      <c r="C57" s="34"/>
      <c r="D57" s="34"/>
    </row>
    <row r="58" spans="1:15" ht="20.25" x14ac:dyDescent="0.25">
      <c r="A58" s="104"/>
      <c r="B58" s="23"/>
      <c r="C58" s="34"/>
      <c r="D58" s="34"/>
    </row>
    <row r="59" spans="1:15" ht="20.25" x14ac:dyDescent="0.25">
      <c r="A59" s="104"/>
      <c r="B59" s="23"/>
      <c r="C59" s="34"/>
      <c r="D59" s="34"/>
    </row>
    <row r="60" spans="1:15" ht="20.25" x14ac:dyDescent="0.25">
      <c r="A60" s="104"/>
      <c r="B60" s="23"/>
      <c r="C60" s="34"/>
      <c r="D60" s="34"/>
    </row>
    <row r="61" spans="1:15" ht="20.25" x14ac:dyDescent="0.25">
      <c r="A61" s="104"/>
      <c r="B61" s="23"/>
      <c r="C61" s="34"/>
      <c r="D61" s="34"/>
    </row>
    <row r="62" spans="1:15" ht="20.25" x14ac:dyDescent="0.25">
      <c r="A62" s="104"/>
      <c r="B62" s="23"/>
      <c r="C62" s="34"/>
      <c r="D62" s="34"/>
    </row>
    <row r="63" spans="1:15" ht="20.25" x14ac:dyDescent="0.25">
      <c r="A63" s="104"/>
      <c r="B63" s="23"/>
      <c r="C63" s="34"/>
      <c r="D63" s="34"/>
    </row>
    <row r="64" spans="1:15" ht="20.25" x14ac:dyDescent="0.25">
      <c r="A64" s="104"/>
      <c r="B64" s="23"/>
      <c r="C64" s="34"/>
      <c r="D64" s="34"/>
    </row>
    <row r="65" spans="1:4" ht="20.25" x14ac:dyDescent="0.25">
      <c r="A65" s="104"/>
      <c r="B65" s="23"/>
      <c r="C65" s="34"/>
      <c r="D65" s="34"/>
    </row>
    <row r="66" spans="1:4" ht="20.25" x14ac:dyDescent="0.25">
      <c r="A66" s="104"/>
      <c r="B66" s="23"/>
      <c r="C66" s="34"/>
      <c r="D66" s="34"/>
    </row>
    <row r="67" spans="1:4" ht="20.25" x14ac:dyDescent="0.25">
      <c r="A67" s="104"/>
      <c r="B67" s="23"/>
      <c r="C67" s="34"/>
      <c r="D67" s="34"/>
    </row>
    <row r="68" spans="1:4" ht="20.25" x14ac:dyDescent="0.25">
      <c r="A68" s="104"/>
      <c r="B68" s="23"/>
      <c r="C68" s="34"/>
      <c r="D68" s="34"/>
    </row>
    <row r="69" spans="1:4" ht="20.25" x14ac:dyDescent="0.25">
      <c r="A69" s="104"/>
      <c r="B69" s="23"/>
      <c r="C69" s="34"/>
      <c r="D69" s="34"/>
    </row>
    <row r="70" spans="1:4" ht="20.25" x14ac:dyDescent="0.25">
      <c r="A70" s="104"/>
      <c r="B70" s="23"/>
      <c r="C70" s="34"/>
      <c r="D70" s="34"/>
    </row>
    <row r="71" spans="1:4" ht="20.25" x14ac:dyDescent="0.25">
      <c r="A71" s="104"/>
      <c r="B71" s="23"/>
      <c r="C71" s="34"/>
      <c r="D71" s="34"/>
    </row>
    <row r="72" spans="1:4" ht="20.25" x14ac:dyDescent="0.25">
      <c r="A72" s="104"/>
      <c r="B72" s="23"/>
      <c r="C72" s="34"/>
      <c r="D72" s="34"/>
    </row>
    <row r="73" spans="1:4" ht="20.25" x14ac:dyDescent="0.25">
      <c r="A73" s="104"/>
      <c r="B73" s="23"/>
      <c r="C73" s="34"/>
      <c r="D73" s="34"/>
    </row>
    <row r="74" spans="1:4" ht="20.25" x14ac:dyDescent="0.25">
      <c r="A74" s="104"/>
      <c r="B74" s="23"/>
      <c r="C74" s="34"/>
      <c r="D74" s="34"/>
    </row>
    <row r="75" spans="1:4" ht="20.25" x14ac:dyDescent="0.25">
      <c r="A75" s="104"/>
      <c r="B75" s="23"/>
      <c r="C75" s="34"/>
      <c r="D75" s="34"/>
    </row>
    <row r="76" spans="1:4" ht="20.25" x14ac:dyDescent="0.25">
      <c r="A76" s="104"/>
      <c r="B76" s="23"/>
      <c r="C76" s="34"/>
      <c r="D76" s="34"/>
    </row>
    <row r="77" spans="1:4" ht="20.25" x14ac:dyDescent="0.25">
      <c r="A77" s="104"/>
      <c r="B77" s="23"/>
      <c r="C77" s="34"/>
      <c r="D77" s="34"/>
    </row>
    <row r="78" spans="1:4" ht="20.25" x14ac:dyDescent="0.25">
      <c r="A78" s="104"/>
      <c r="B78" s="23"/>
      <c r="C78" s="34"/>
      <c r="D78" s="34"/>
    </row>
    <row r="79" spans="1:4" ht="20.25" x14ac:dyDescent="0.25">
      <c r="A79" s="104"/>
      <c r="B79" s="23"/>
      <c r="C79" s="34"/>
      <c r="D79" s="34"/>
    </row>
    <row r="80" spans="1:4" ht="20.25" x14ac:dyDescent="0.25">
      <c r="A80" s="104"/>
      <c r="B80" s="23"/>
      <c r="C80" s="34"/>
      <c r="D80" s="34"/>
    </row>
    <row r="81" spans="1:4" ht="20.25" x14ac:dyDescent="0.25">
      <c r="A81" s="104"/>
      <c r="B81" s="23"/>
      <c r="C81" s="34"/>
      <c r="D81" s="34"/>
    </row>
    <row r="82" spans="1:4" ht="20.25" x14ac:dyDescent="0.25">
      <c r="A82" s="104"/>
      <c r="B82" s="23"/>
      <c r="C82" s="34"/>
      <c r="D82" s="34"/>
    </row>
    <row r="83" spans="1:4" ht="20.25" x14ac:dyDescent="0.25">
      <c r="A83" s="104"/>
      <c r="B83" s="23"/>
      <c r="C83" s="34"/>
      <c r="D83" s="34"/>
    </row>
    <row r="84" spans="1:4" ht="20.25" x14ac:dyDescent="0.25">
      <c r="A84" s="104"/>
      <c r="B84" s="23"/>
      <c r="C84" s="34"/>
      <c r="D84" s="34"/>
    </row>
    <row r="85" spans="1:4" ht="20.25" x14ac:dyDescent="0.25">
      <c r="A85" s="104"/>
      <c r="B85" s="23"/>
      <c r="C85" s="34"/>
      <c r="D85" s="34"/>
    </row>
    <row r="86" spans="1:4" ht="20.25" x14ac:dyDescent="0.25">
      <c r="A86" s="104"/>
      <c r="B86" s="23"/>
      <c r="C86" s="34"/>
      <c r="D86" s="34"/>
    </row>
    <row r="87" spans="1:4" ht="20.25" x14ac:dyDescent="0.25">
      <c r="A87" s="104"/>
      <c r="B87" s="23"/>
      <c r="C87" s="34"/>
      <c r="D87" s="34"/>
    </row>
    <row r="88" spans="1:4" ht="20.25" x14ac:dyDescent="0.25">
      <c r="A88" s="104"/>
      <c r="B88" s="23"/>
      <c r="C88" s="34"/>
      <c r="D88" s="34"/>
    </row>
    <row r="89" spans="1:4" ht="20.25" x14ac:dyDescent="0.25">
      <c r="A89" s="104"/>
      <c r="B89" s="23"/>
      <c r="C89" s="34"/>
      <c r="D89" s="34"/>
    </row>
    <row r="90" spans="1:4" ht="20.25" x14ac:dyDescent="0.25">
      <c r="A90" s="104"/>
      <c r="B90" s="23"/>
      <c r="C90" s="34"/>
      <c r="D90" s="34"/>
    </row>
    <row r="91" spans="1:4" ht="20.25" x14ac:dyDescent="0.25">
      <c r="A91" s="104"/>
      <c r="B91" s="23"/>
      <c r="C91" s="34"/>
      <c r="D91" s="34"/>
    </row>
    <row r="92" spans="1:4" ht="20.25" x14ac:dyDescent="0.25">
      <c r="A92" s="104"/>
      <c r="B92" s="23"/>
      <c r="C92" s="34"/>
      <c r="D92" s="34"/>
    </row>
    <row r="93" spans="1:4" ht="20.25" x14ac:dyDescent="0.25">
      <c r="A93" s="104"/>
      <c r="B93" s="23"/>
      <c r="C93" s="34"/>
      <c r="D93" s="34"/>
    </row>
    <row r="94" spans="1:4" ht="20.25" x14ac:dyDescent="0.25">
      <c r="A94" s="104"/>
      <c r="B94" s="23"/>
      <c r="C94" s="34"/>
      <c r="D94" s="34"/>
    </row>
    <row r="95" spans="1:4" ht="20.25" x14ac:dyDescent="0.25">
      <c r="A95" s="104"/>
      <c r="B95" s="23"/>
      <c r="C95" s="34"/>
      <c r="D95" s="34"/>
    </row>
    <row r="96" spans="1:4" ht="20.25" x14ac:dyDescent="0.25">
      <c r="A96" s="104"/>
      <c r="B96" s="23"/>
      <c r="C96" s="34"/>
      <c r="D96" s="34"/>
    </row>
    <row r="97" spans="1:4" ht="20.25" x14ac:dyDescent="0.25">
      <c r="A97" s="104"/>
      <c r="B97" s="23"/>
      <c r="C97" s="34"/>
      <c r="D97" s="34"/>
    </row>
    <row r="98" spans="1:4" ht="20.25" x14ac:dyDescent="0.25">
      <c r="A98" s="104"/>
      <c r="B98" s="23"/>
      <c r="C98" s="34"/>
      <c r="D98" s="34"/>
    </row>
    <row r="99" spans="1:4" ht="20.25" x14ac:dyDescent="0.25">
      <c r="A99" s="104"/>
      <c r="B99" s="23"/>
      <c r="C99" s="34"/>
      <c r="D99" s="34"/>
    </row>
    <row r="100" spans="1:4" ht="20.25" x14ac:dyDescent="0.25">
      <c r="A100" s="104"/>
      <c r="B100" s="23"/>
      <c r="C100" s="34"/>
      <c r="D100" s="34"/>
    </row>
    <row r="101" spans="1:4" ht="20.25" x14ac:dyDescent="0.25">
      <c r="A101" s="104"/>
      <c r="B101" s="23"/>
      <c r="C101" s="34"/>
      <c r="D101" s="34"/>
    </row>
    <row r="102" spans="1:4" ht="20.25" x14ac:dyDescent="0.25">
      <c r="A102" s="104"/>
      <c r="B102" s="23"/>
      <c r="C102" s="34"/>
      <c r="D102" s="34"/>
    </row>
    <row r="103" spans="1:4" ht="20.25" x14ac:dyDescent="0.25">
      <c r="A103" s="104"/>
      <c r="B103" s="23"/>
      <c r="C103" s="34"/>
      <c r="D103" s="34"/>
    </row>
    <row r="104" spans="1:4" ht="20.25" x14ac:dyDescent="0.25">
      <c r="A104" s="104"/>
      <c r="B104" s="23"/>
      <c r="C104" s="34"/>
      <c r="D104" s="34"/>
    </row>
    <row r="105" spans="1:4" ht="20.25" x14ac:dyDescent="0.25">
      <c r="A105" s="104"/>
      <c r="B105" s="23"/>
      <c r="C105" s="34"/>
      <c r="D105" s="34"/>
    </row>
    <row r="106" spans="1:4" ht="20.25" x14ac:dyDescent="0.25">
      <c r="A106" s="104"/>
      <c r="B106" s="23"/>
      <c r="C106" s="34"/>
      <c r="D106" s="34"/>
    </row>
    <row r="107" spans="1:4" ht="20.25" x14ac:dyDescent="0.25">
      <c r="A107" s="104"/>
      <c r="B107" s="23"/>
      <c r="C107" s="34"/>
      <c r="D107" s="34"/>
    </row>
    <row r="108" spans="1:4" ht="20.25" x14ac:dyDescent="0.25">
      <c r="A108" s="104"/>
      <c r="B108" s="23"/>
      <c r="C108" s="34"/>
      <c r="D108" s="34"/>
    </row>
    <row r="109" spans="1:4" ht="20.25" x14ac:dyDescent="0.25">
      <c r="A109" s="104"/>
      <c r="B109" s="23"/>
      <c r="C109" s="34"/>
      <c r="D109" s="34"/>
    </row>
    <row r="110" spans="1:4" ht="20.25" x14ac:dyDescent="0.25">
      <c r="A110" s="104"/>
      <c r="B110" s="23"/>
      <c r="C110" s="34"/>
      <c r="D110" s="34"/>
    </row>
    <row r="111" spans="1:4" ht="20.25" x14ac:dyDescent="0.25">
      <c r="A111" s="104"/>
      <c r="B111" s="23"/>
      <c r="C111" s="34"/>
      <c r="D111" s="34"/>
    </row>
    <row r="112" spans="1:4" ht="20.25" x14ac:dyDescent="0.25">
      <c r="A112" s="104"/>
      <c r="B112" s="23"/>
      <c r="C112" s="34"/>
      <c r="D112" s="34"/>
    </row>
    <row r="113" spans="1:4" ht="20.25" x14ac:dyDescent="0.25">
      <c r="A113" s="104"/>
      <c r="B113" s="23"/>
      <c r="C113" s="34"/>
      <c r="D113" s="34"/>
    </row>
    <row r="114" spans="1:4" ht="20.25" x14ac:dyDescent="0.25">
      <c r="A114" s="104"/>
      <c r="B114" s="23"/>
      <c r="C114" s="34"/>
      <c r="D114" s="34"/>
    </row>
    <row r="115" spans="1:4" ht="20.25" x14ac:dyDescent="0.25">
      <c r="A115" s="104"/>
      <c r="B115" s="23"/>
      <c r="C115" s="34"/>
      <c r="D115" s="34"/>
    </row>
    <row r="116" spans="1:4" ht="20.25" x14ac:dyDescent="0.25">
      <c r="A116" s="104"/>
      <c r="B116" s="23"/>
      <c r="C116" s="34"/>
      <c r="D116" s="34"/>
    </row>
    <row r="117" spans="1:4" ht="20.25" x14ac:dyDescent="0.25">
      <c r="A117" s="104"/>
      <c r="B117" s="23"/>
      <c r="C117" s="34"/>
      <c r="D117" s="34"/>
    </row>
    <row r="118" spans="1:4" ht="20.25" x14ac:dyDescent="0.25">
      <c r="A118" s="104"/>
      <c r="B118" s="23"/>
      <c r="C118" s="34"/>
      <c r="D118" s="34"/>
    </row>
    <row r="119" spans="1:4" ht="20.25" x14ac:dyDescent="0.25">
      <c r="A119" s="104"/>
      <c r="B119" s="23"/>
      <c r="C119" s="34"/>
      <c r="D119" s="34"/>
    </row>
    <row r="120" spans="1:4" ht="20.25" x14ac:dyDescent="0.25">
      <c r="A120" s="104"/>
      <c r="B120" s="23"/>
      <c r="C120" s="34"/>
      <c r="D120" s="34"/>
    </row>
    <row r="121" spans="1:4" ht="20.25" x14ac:dyDescent="0.25">
      <c r="A121" s="104"/>
      <c r="B121" s="23"/>
      <c r="C121" s="34"/>
      <c r="D121" s="34"/>
    </row>
    <row r="122" spans="1:4" ht="20.25" x14ac:dyDescent="0.25">
      <c r="A122" s="104"/>
      <c r="B122" s="23"/>
      <c r="C122" s="34"/>
      <c r="D122" s="34"/>
    </row>
    <row r="123" spans="1:4" ht="20.25" x14ac:dyDescent="0.25">
      <c r="A123" s="104"/>
      <c r="B123" s="23"/>
      <c r="C123" s="34"/>
      <c r="D123" s="34"/>
    </row>
    <row r="124" spans="1:4" ht="20.25" x14ac:dyDescent="0.25">
      <c r="A124" s="104"/>
      <c r="B124" s="23"/>
      <c r="C124" s="34"/>
      <c r="D124" s="34"/>
    </row>
    <row r="125" spans="1:4" ht="20.25" x14ac:dyDescent="0.25">
      <c r="A125" s="104"/>
      <c r="B125" s="23"/>
      <c r="C125" s="34"/>
      <c r="D125" s="34"/>
    </row>
    <row r="126" spans="1:4" ht="20.25" x14ac:dyDescent="0.25">
      <c r="A126" s="104"/>
      <c r="B126" s="23"/>
      <c r="C126" s="34"/>
      <c r="D126" s="34"/>
    </row>
    <row r="127" spans="1:4" ht="20.25" x14ac:dyDescent="0.25">
      <c r="A127" s="104"/>
      <c r="B127" s="23"/>
      <c r="C127" s="34"/>
      <c r="D127" s="34"/>
    </row>
    <row r="128" spans="1:4" ht="20.25" x14ac:dyDescent="0.25">
      <c r="A128" s="104"/>
      <c r="B128" s="23"/>
      <c r="C128" s="34"/>
      <c r="D128" s="34"/>
    </row>
    <row r="129" spans="1:4" ht="20.25" x14ac:dyDescent="0.25">
      <c r="A129" s="104"/>
      <c r="B129" s="23"/>
      <c r="C129" s="34"/>
      <c r="D129" s="34"/>
    </row>
    <row r="130" spans="1:4" ht="20.25" x14ac:dyDescent="0.25">
      <c r="A130" s="104"/>
      <c r="B130" s="23"/>
      <c r="C130" s="34"/>
      <c r="D130" s="34"/>
    </row>
    <row r="131" spans="1:4" ht="20.25" x14ac:dyDescent="0.25">
      <c r="A131" s="104"/>
      <c r="B131" s="23"/>
      <c r="C131" s="34"/>
      <c r="D131" s="34"/>
    </row>
    <row r="132" spans="1:4" ht="20.25" x14ac:dyDescent="0.25">
      <c r="A132" s="104"/>
      <c r="B132" s="23"/>
      <c r="C132" s="34"/>
      <c r="D132" s="34"/>
    </row>
    <row r="133" spans="1:4" ht="20.25" x14ac:dyDescent="0.25">
      <c r="A133" s="104"/>
      <c r="B133" s="23"/>
      <c r="C133" s="34"/>
      <c r="D133" s="34"/>
    </row>
    <row r="134" spans="1:4" ht="20.25" x14ac:dyDescent="0.25">
      <c r="A134" s="104"/>
      <c r="B134" s="23"/>
      <c r="C134" s="34"/>
      <c r="D134" s="34"/>
    </row>
    <row r="135" spans="1:4" ht="20.25" x14ac:dyDescent="0.25">
      <c r="A135" s="104"/>
      <c r="B135" s="23"/>
      <c r="C135" s="34"/>
      <c r="D135" s="34"/>
    </row>
    <row r="136" spans="1:4" ht="20.25" x14ac:dyDescent="0.25">
      <c r="A136" s="104"/>
      <c r="B136" s="23"/>
      <c r="C136" s="34"/>
      <c r="D136" s="34"/>
    </row>
    <row r="137" spans="1:4" ht="20.25" x14ac:dyDescent="0.25">
      <c r="A137" s="104"/>
      <c r="B137" s="23"/>
      <c r="C137" s="34"/>
      <c r="D137" s="34"/>
    </row>
    <row r="138" spans="1:4" ht="20.25" x14ac:dyDescent="0.25">
      <c r="A138" s="104"/>
      <c r="B138" s="23"/>
      <c r="C138" s="34"/>
      <c r="D138" s="34"/>
    </row>
    <row r="139" spans="1:4" ht="20.25" x14ac:dyDescent="0.25">
      <c r="A139" s="104"/>
      <c r="B139" s="23"/>
      <c r="C139" s="34"/>
      <c r="D139" s="34"/>
    </row>
    <row r="140" spans="1:4" ht="20.25" x14ac:dyDescent="0.25">
      <c r="A140" s="104"/>
      <c r="B140" s="23"/>
      <c r="C140" s="34"/>
      <c r="D140" s="34"/>
    </row>
    <row r="141" spans="1:4" ht="20.25" x14ac:dyDescent="0.25">
      <c r="A141" s="104"/>
      <c r="B141" s="23"/>
      <c r="C141" s="34"/>
      <c r="D141" s="34"/>
    </row>
    <row r="142" spans="1:4" ht="20.25" x14ac:dyDescent="0.25">
      <c r="A142" s="104"/>
      <c r="B142" s="23"/>
      <c r="C142" s="34"/>
      <c r="D142" s="34"/>
    </row>
    <row r="143" spans="1:4" ht="20.25" x14ac:dyDescent="0.25">
      <c r="A143" s="104"/>
      <c r="B143" s="23"/>
      <c r="C143" s="34"/>
      <c r="D143" s="34"/>
    </row>
    <row r="144" spans="1:4" ht="20.25" x14ac:dyDescent="0.25">
      <c r="A144" s="104"/>
      <c r="B144" s="23"/>
      <c r="C144" s="34"/>
      <c r="D144" s="34"/>
    </row>
    <row r="145" spans="1:4" ht="20.25" x14ac:dyDescent="0.25">
      <c r="A145" s="104"/>
      <c r="B145" s="23"/>
      <c r="C145" s="34"/>
      <c r="D145" s="34"/>
    </row>
    <row r="146" spans="1:4" ht="20.25" x14ac:dyDescent="0.25">
      <c r="A146" s="104"/>
      <c r="B146" s="23"/>
      <c r="C146" s="34"/>
      <c r="D146" s="34"/>
    </row>
    <row r="147" spans="1:4" ht="20.25" x14ac:dyDescent="0.25">
      <c r="A147" s="104"/>
      <c r="B147" s="23"/>
      <c r="C147" s="34"/>
      <c r="D147" s="34"/>
    </row>
    <row r="148" spans="1:4" ht="20.25" x14ac:dyDescent="0.25">
      <c r="A148" s="104"/>
      <c r="B148" s="23"/>
      <c r="C148" s="34"/>
      <c r="D148" s="34"/>
    </row>
    <row r="149" spans="1:4" ht="20.25" x14ac:dyDescent="0.25">
      <c r="A149" s="104"/>
      <c r="B149" s="23"/>
      <c r="C149" s="34"/>
      <c r="D149" s="34"/>
    </row>
    <row r="150" spans="1:4" ht="20.25" x14ac:dyDescent="0.25">
      <c r="A150" s="104"/>
      <c r="B150" s="23"/>
      <c r="C150" s="34"/>
      <c r="D150" s="34"/>
    </row>
    <row r="151" spans="1:4" ht="20.25" x14ac:dyDescent="0.25">
      <c r="A151" s="104"/>
      <c r="B151" s="23"/>
      <c r="C151" s="34"/>
      <c r="D151" s="34"/>
    </row>
    <row r="152" spans="1:4" ht="20.25" x14ac:dyDescent="0.25">
      <c r="A152" s="104"/>
      <c r="B152" s="23"/>
      <c r="C152" s="34"/>
      <c r="D152" s="34"/>
    </row>
    <row r="153" spans="1:4" ht="20.25" x14ac:dyDescent="0.25">
      <c r="A153" s="104"/>
      <c r="B153" s="23"/>
      <c r="C153" s="34"/>
      <c r="D153" s="34"/>
    </row>
    <row r="154" spans="1:4" ht="20.25" x14ac:dyDescent="0.25">
      <c r="A154" s="104"/>
      <c r="B154" s="23"/>
      <c r="C154" s="34"/>
      <c r="D154" s="34"/>
    </row>
    <row r="155" spans="1:4" ht="20.25" x14ac:dyDescent="0.25">
      <c r="A155" s="104"/>
      <c r="B155" s="23"/>
      <c r="C155" s="34"/>
      <c r="D155" s="34"/>
    </row>
    <row r="156" spans="1:4" ht="20.25" x14ac:dyDescent="0.25">
      <c r="A156" s="104"/>
      <c r="B156" s="23"/>
      <c r="C156" s="34"/>
      <c r="D156" s="34"/>
    </row>
    <row r="157" spans="1:4" ht="20.25" x14ac:dyDescent="0.25">
      <c r="A157" s="104"/>
      <c r="B157" s="23"/>
      <c r="C157" s="34"/>
      <c r="D157" s="34"/>
    </row>
    <row r="158" spans="1:4" ht="20.25" x14ac:dyDescent="0.25">
      <c r="A158" s="104"/>
      <c r="B158" s="23"/>
      <c r="C158" s="34"/>
      <c r="D158" s="34"/>
    </row>
    <row r="159" spans="1:4" ht="20.25" x14ac:dyDescent="0.25">
      <c r="A159" s="104"/>
      <c r="B159" s="23"/>
      <c r="C159" s="34"/>
      <c r="D159" s="34"/>
    </row>
    <row r="160" spans="1:4" ht="20.25" x14ac:dyDescent="0.25">
      <c r="A160" s="104"/>
      <c r="B160" s="23"/>
      <c r="C160" s="34"/>
      <c r="D160" s="34"/>
    </row>
    <row r="161" spans="1:4" ht="20.25" x14ac:dyDescent="0.25">
      <c r="A161" s="104"/>
      <c r="B161" s="23"/>
      <c r="C161" s="34"/>
      <c r="D161" s="34"/>
    </row>
    <row r="162" spans="1:4" ht="20.25" x14ac:dyDescent="0.25">
      <c r="A162" s="104"/>
      <c r="B162" s="23"/>
      <c r="C162" s="34"/>
      <c r="D162" s="34"/>
    </row>
    <row r="163" spans="1:4" ht="20.25" x14ac:dyDescent="0.25">
      <c r="A163" s="104"/>
      <c r="B163" s="23"/>
      <c r="C163" s="34"/>
      <c r="D163" s="34"/>
    </row>
    <row r="164" spans="1:4" ht="20.25" x14ac:dyDescent="0.25">
      <c r="A164" s="104"/>
      <c r="B164" s="23"/>
      <c r="C164" s="34"/>
      <c r="D164" s="34"/>
    </row>
    <row r="165" spans="1:4" ht="20.25" x14ac:dyDescent="0.25">
      <c r="A165" s="104"/>
      <c r="B165" s="23"/>
      <c r="C165" s="34"/>
      <c r="D165" s="34"/>
    </row>
    <row r="166" spans="1:4" ht="20.25" x14ac:dyDescent="0.25">
      <c r="A166" s="104"/>
      <c r="B166" s="23"/>
      <c r="C166" s="34"/>
      <c r="D166" s="34"/>
    </row>
    <row r="167" spans="1:4" ht="20.25" x14ac:dyDescent="0.25">
      <c r="A167" s="104"/>
      <c r="B167" s="23"/>
      <c r="C167" s="34"/>
      <c r="D167" s="34"/>
    </row>
    <row r="168" spans="1:4" ht="20.25" x14ac:dyDescent="0.25">
      <c r="A168" s="104"/>
      <c r="B168" s="23"/>
      <c r="C168" s="34"/>
      <c r="D168" s="34"/>
    </row>
    <row r="169" spans="1:4" ht="20.25" x14ac:dyDescent="0.25">
      <c r="A169" s="104"/>
      <c r="B169" s="23"/>
      <c r="C169" s="34"/>
      <c r="D169" s="34"/>
    </row>
    <row r="170" spans="1:4" ht="20.25" x14ac:dyDescent="0.25">
      <c r="A170" s="104"/>
      <c r="B170" s="23"/>
      <c r="C170" s="34"/>
      <c r="D170" s="34"/>
    </row>
    <row r="171" spans="1:4" ht="20.25" x14ac:dyDescent="0.25">
      <c r="A171" s="104"/>
      <c r="B171" s="23"/>
      <c r="C171" s="34"/>
      <c r="D171" s="34"/>
    </row>
    <row r="172" spans="1:4" ht="20.25" x14ac:dyDescent="0.25">
      <c r="A172" s="104"/>
      <c r="B172" s="23"/>
      <c r="C172" s="34"/>
      <c r="D172" s="34"/>
    </row>
    <row r="173" spans="1:4" ht="20.25" x14ac:dyDescent="0.25">
      <c r="A173" s="104"/>
      <c r="B173" s="23"/>
      <c r="C173" s="34"/>
      <c r="D173" s="34"/>
    </row>
    <row r="174" spans="1:4" ht="20.25" x14ac:dyDescent="0.25">
      <c r="A174" s="104"/>
      <c r="B174" s="23"/>
      <c r="C174" s="34"/>
      <c r="D174" s="34"/>
    </row>
    <row r="175" spans="1:4" ht="20.25" x14ac:dyDescent="0.25">
      <c r="A175" s="104"/>
      <c r="B175" s="23"/>
      <c r="C175" s="34"/>
      <c r="D175" s="34"/>
    </row>
    <row r="176" spans="1:4" ht="20.25" x14ac:dyDescent="0.25">
      <c r="A176" s="104"/>
      <c r="B176" s="23"/>
      <c r="C176" s="34"/>
      <c r="D176" s="34"/>
    </row>
    <row r="177" spans="1:4" ht="20.25" x14ac:dyDescent="0.25">
      <c r="A177" s="104"/>
      <c r="B177" s="23"/>
      <c r="C177" s="34"/>
      <c r="D177" s="34"/>
    </row>
    <row r="178" spans="1:4" ht="20.25" x14ac:dyDescent="0.25">
      <c r="A178" s="104"/>
      <c r="B178" s="23"/>
      <c r="C178" s="34"/>
      <c r="D178" s="34"/>
    </row>
    <row r="179" spans="1:4" ht="20.25" x14ac:dyDescent="0.25">
      <c r="A179" s="104"/>
      <c r="B179" s="23"/>
      <c r="C179" s="34"/>
      <c r="D179" s="34"/>
    </row>
    <row r="180" spans="1:4" ht="20.25" x14ac:dyDescent="0.25">
      <c r="A180" s="104"/>
      <c r="B180" s="23"/>
      <c r="C180" s="34"/>
      <c r="D180" s="34"/>
    </row>
    <row r="181" spans="1:4" ht="20.25" x14ac:dyDescent="0.25">
      <c r="A181" s="104"/>
      <c r="B181" s="23"/>
      <c r="C181" s="34"/>
      <c r="D181" s="34"/>
    </row>
    <row r="182" spans="1:4" ht="20.25" x14ac:dyDescent="0.25">
      <c r="A182" s="104"/>
      <c r="B182" s="23"/>
      <c r="C182" s="34"/>
      <c r="D182" s="34"/>
    </row>
    <row r="183" spans="1:4" ht="20.25" x14ac:dyDescent="0.25">
      <c r="A183" s="104"/>
      <c r="B183" s="23"/>
      <c r="C183" s="34"/>
      <c r="D183" s="34"/>
    </row>
    <row r="184" spans="1:4" ht="20.25" x14ac:dyDescent="0.25">
      <c r="A184" s="104"/>
      <c r="B184" s="23"/>
      <c r="C184" s="34"/>
      <c r="D184" s="34"/>
    </row>
    <row r="185" spans="1:4" ht="20.25" x14ac:dyDescent="0.25">
      <c r="A185" s="104"/>
      <c r="B185" s="23"/>
      <c r="C185" s="34"/>
      <c r="D185" s="34"/>
    </row>
    <row r="186" spans="1:4" ht="20.25" x14ac:dyDescent="0.25">
      <c r="A186" s="104"/>
      <c r="B186" s="23"/>
      <c r="C186" s="34"/>
      <c r="D186" s="34"/>
    </row>
    <row r="187" spans="1:4" ht="20.25" x14ac:dyDescent="0.25">
      <c r="A187" s="104"/>
      <c r="B187" s="23"/>
      <c r="C187" s="34"/>
      <c r="D187" s="34"/>
    </row>
    <row r="188" spans="1:4" ht="20.25" x14ac:dyDescent="0.25">
      <c r="A188" s="104"/>
      <c r="B188" s="23"/>
      <c r="C188" s="34"/>
      <c r="D188" s="34"/>
    </row>
    <row r="189" spans="1:4" ht="20.25" x14ac:dyDescent="0.25">
      <c r="A189" s="104"/>
      <c r="B189" s="23"/>
      <c r="C189" s="34"/>
      <c r="D189" s="34"/>
    </row>
    <row r="190" spans="1:4" ht="20.25" x14ac:dyDescent="0.25">
      <c r="A190" s="104"/>
      <c r="B190" s="23"/>
      <c r="C190" s="34"/>
      <c r="D190" s="34"/>
    </row>
    <row r="191" spans="1:4" ht="20.25" x14ac:dyDescent="0.25">
      <c r="A191" s="104"/>
      <c r="B191" s="23"/>
      <c r="C191" s="34"/>
      <c r="D191" s="34"/>
    </row>
    <row r="192" spans="1:4" ht="20.25" x14ac:dyDescent="0.25">
      <c r="A192" s="104"/>
      <c r="B192" s="23"/>
      <c r="C192" s="34"/>
      <c r="D192" s="34"/>
    </row>
    <row r="193" spans="1:4" ht="20.25" x14ac:dyDescent="0.25">
      <c r="A193" s="104"/>
      <c r="B193" s="23"/>
      <c r="C193" s="34"/>
      <c r="D193" s="34"/>
    </row>
    <row r="194" spans="1:4" ht="20.25" x14ac:dyDescent="0.25">
      <c r="A194" s="104"/>
      <c r="B194" s="23"/>
      <c r="C194" s="34"/>
      <c r="D194" s="34"/>
    </row>
    <row r="195" spans="1:4" ht="20.25" x14ac:dyDescent="0.25">
      <c r="A195" s="104"/>
      <c r="B195" s="23"/>
      <c r="C195" s="34"/>
      <c r="D195" s="34"/>
    </row>
    <row r="196" spans="1:4" ht="20.25" x14ac:dyDescent="0.25">
      <c r="A196" s="104"/>
      <c r="B196" s="23"/>
      <c r="C196" s="34"/>
      <c r="D196" s="34"/>
    </row>
    <row r="197" spans="1:4" ht="20.25" x14ac:dyDescent="0.25">
      <c r="A197" s="104"/>
      <c r="B197" s="23"/>
      <c r="C197" s="34"/>
      <c r="D197" s="34"/>
    </row>
    <row r="198" spans="1:4" ht="20.25" x14ac:dyDescent="0.25">
      <c r="A198" s="104"/>
      <c r="B198" s="23"/>
      <c r="C198" s="34"/>
      <c r="D198" s="34"/>
    </row>
    <row r="199" spans="1:4" ht="20.25" x14ac:dyDescent="0.25">
      <c r="A199" s="104"/>
      <c r="B199" s="23"/>
      <c r="C199" s="34"/>
      <c r="D199" s="34"/>
    </row>
    <row r="200" spans="1:4" ht="20.25" x14ac:dyDescent="0.25">
      <c r="A200" s="104"/>
      <c r="B200" s="23"/>
      <c r="C200" s="34"/>
      <c r="D200" s="34"/>
    </row>
    <row r="201" spans="1:4" ht="20.25" x14ac:dyDescent="0.25">
      <c r="A201" s="104"/>
      <c r="B201" s="23"/>
      <c r="C201" s="34"/>
      <c r="D201" s="34"/>
    </row>
    <row r="202" spans="1:4" ht="20.25" x14ac:dyDescent="0.25">
      <c r="A202" s="104"/>
      <c r="B202" s="23"/>
      <c r="C202" s="34"/>
      <c r="D202" s="34"/>
    </row>
    <row r="203" spans="1:4" ht="20.25" x14ac:dyDescent="0.25">
      <c r="A203" s="104"/>
      <c r="B203" s="23"/>
      <c r="C203" s="34"/>
      <c r="D203" s="34"/>
    </row>
    <row r="204" spans="1:4" ht="20.25" x14ac:dyDescent="0.25">
      <c r="A204" s="104"/>
      <c r="B204" s="23"/>
      <c r="C204" s="34"/>
      <c r="D204" s="34"/>
    </row>
    <row r="205" spans="1:4" ht="20.25" x14ac:dyDescent="0.25">
      <c r="A205" s="104"/>
      <c r="B205" s="23"/>
      <c r="C205" s="34"/>
      <c r="D205" s="34"/>
    </row>
    <row r="206" spans="1:4" ht="20.25" x14ac:dyDescent="0.25">
      <c r="A206" s="104"/>
      <c r="B206" s="23"/>
      <c r="C206" s="34"/>
      <c r="D206" s="34"/>
    </row>
    <row r="207" spans="1:4" ht="20.25" x14ac:dyDescent="0.25">
      <c r="A207" s="104"/>
      <c r="B207" s="23"/>
      <c r="C207" s="34"/>
      <c r="D207" s="34"/>
    </row>
    <row r="208" spans="1:4" x14ac:dyDescent="0.25">
      <c r="A208" s="84"/>
      <c r="B208" s="23"/>
      <c r="C208" s="23"/>
      <c r="D208" s="23"/>
    </row>
    <row r="209" spans="1:8" ht="20.25" x14ac:dyDescent="0.25">
      <c r="A209" s="84"/>
      <c r="B209" s="30" t="s">
        <v>87</v>
      </c>
      <c r="C209" s="30" t="s">
        <v>144</v>
      </c>
      <c r="D209" s="33" t="s">
        <v>87</v>
      </c>
      <c r="E209" s="33" t="s">
        <v>144</v>
      </c>
    </row>
    <row r="210" spans="1:8" ht="21" x14ac:dyDescent="0.35">
      <c r="A210" s="84"/>
      <c r="B210" s="31" t="s">
        <v>89</v>
      </c>
      <c r="C210" s="31" t="s">
        <v>57</v>
      </c>
      <c r="D210" t="s">
        <v>89</v>
      </c>
      <c r="F210" t="str">
        <f>IF(NOT(ISBLANK(D210)),D210,IF(NOT(ISBLANK(E210)),"     "&amp;E210,FALSE))</f>
        <v>Afectación Económica o presupuestal</v>
      </c>
      <c r="G210" t="s">
        <v>89</v>
      </c>
      <c r="H210" t="str">
        <f ca="1">IF(NOT(ISERROR(MATCH(G210,_xlfn.ANCHORARRAY(B221),0))),F223&amp;"Por favor no seleccionar los criterios de impacto",G210)</f>
        <v>Afectación Económica o presupuestal</v>
      </c>
    </row>
    <row r="211" spans="1:8" ht="21" x14ac:dyDescent="0.35">
      <c r="A211" s="84"/>
      <c r="B211" s="31" t="s">
        <v>89</v>
      </c>
      <c r="C211" s="31" t="s">
        <v>92</v>
      </c>
      <c r="E211" t="s">
        <v>57</v>
      </c>
      <c r="F211" t="str">
        <f t="shared" ref="F211:F221" si="0">IF(NOT(ISBLANK(D211)),D211,IF(NOT(ISBLANK(E211)),"     "&amp;E211,FALSE))</f>
        <v xml:space="preserve">     Afectación menor a 10 SMLMV .</v>
      </c>
    </row>
    <row r="212" spans="1:8" ht="21" x14ac:dyDescent="0.35">
      <c r="A212" s="84"/>
      <c r="B212" s="31" t="s">
        <v>89</v>
      </c>
      <c r="C212" s="31" t="s">
        <v>93</v>
      </c>
      <c r="E212" t="s">
        <v>92</v>
      </c>
      <c r="F212" t="str">
        <f t="shared" si="0"/>
        <v xml:space="preserve">     Entre 10 y 50 SMLMV </v>
      </c>
    </row>
    <row r="213" spans="1:8" ht="21" x14ac:dyDescent="0.35">
      <c r="A213" s="84"/>
      <c r="B213" s="31" t="s">
        <v>89</v>
      </c>
      <c r="C213" s="31" t="s">
        <v>94</v>
      </c>
      <c r="E213" t="s">
        <v>93</v>
      </c>
      <c r="F213" t="str">
        <f t="shared" si="0"/>
        <v xml:space="preserve">     Entre 50 y 100 SMLMV </v>
      </c>
    </row>
    <row r="214" spans="1:8" ht="21" x14ac:dyDescent="0.35">
      <c r="A214" s="84"/>
      <c r="B214" s="31" t="s">
        <v>89</v>
      </c>
      <c r="C214" s="31" t="s">
        <v>95</v>
      </c>
      <c r="E214" t="s">
        <v>94</v>
      </c>
      <c r="F214" t="str">
        <f t="shared" si="0"/>
        <v xml:space="preserve">     Entre 100 y 500 SMLMV </v>
      </c>
    </row>
    <row r="215" spans="1:8" ht="21" x14ac:dyDescent="0.35">
      <c r="A215" s="84"/>
      <c r="B215" s="31" t="s">
        <v>56</v>
      </c>
      <c r="C215" s="31" t="s">
        <v>96</v>
      </c>
      <c r="E215" t="s">
        <v>95</v>
      </c>
      <c r="F215" t="str">
        <f t="shared" si="0"/>
        <v xml:space="preserve">     Mayor a 500 SMLMV </v>
      </c>
    </row>
    <row r="216" spans="1:8" ht="21" x14ac:dyDescent="0.35">
      <c r="A216" s="84"/>
      <c r="B216" s="31" t="s">
        <v>56</v>
      </c>
      <c r="C216" s="31" t="s">
        <v>97</v>
      </c>
      <c r="D216" t="s">
        <v>56</v>
      </c>
      <c r="F216" t="str">
        <f t="shared" si="0"/>
        <v>Pérdida Reputacional</v>
      </c>
    </row>
    <row r="217" spans="1:8" ht="21" x14ac:dyDescent="0.35">
      <c r="A217" s="84"/>
      <c r="B217" s="31" t="s">
        <v>56</v>
      </c>
      <c r="C217" s="31" t="s">
        <v>99</v>
      </c>
      <c r="E217" t="s">
        <v>96</v>
      </c>
      <c r="F217" t="str">
        <f t="shared" si="0"/>
        <v xml:space="preserve">     El riesgo afecta la imagen de alguna área de la organización</v>
      </c>
    </row>
    <row r="218" spans="1:8" ht="21" x14ac:dyDescent="0.35">
      <c r="A218" s="84"/>
      <c r="B218" s="31" t="s">
        <v>56</v>
      </c>
      <c r="C218" s="31" t="s">
        <v>98</v>
      </c>
      <c r="E218" t="s">
        <v>97</v>
      </c>
      <c r="F218" t="str">
        <f t="shared" si="0"/>
        <v xml:space="preserve">     El riesgo afecta la imagen de la entidad internamente, de conocimiento general, nivel interno, de junta dircetiva y accionistas y/o de provedores</v>
      </c>
    </row>
    <row r="219" spans="1:8" ht="21" x14ac:dyDescent="0.35">
      <c r="A219" s="84"/>
      <c r="B219" s="31" t="s">
        <v>56</v>
      </c>
      <c r="C219" s="31" t="s">
        <v>117</v>
      </c>
      <c r="E219" t="s">
        <v>99</v>
      </c>
      <c r="F219" t="str">
        <f t="shared" si="0"/>
        <v xml:space="preserve">     El riesgo afecta la imagen de la entidad con algunos usuarios de relevancia frente al logro de los objetivos</v>
      </c>
    </row>
    <row r="220" spans="1:8" x14ac:dyDescent="0.25">
      <c r="A220" s="84"/>
      <c r="B220" s="32"/>
      <c r="C220" s="32"/>
      <c r="E220" t="s">
        <v>98</v>
      </c>
      <c r="F220" t="str">
        <f t="shared" si="0"/>
        <v xml:space="preserve">     El riesgo afecta la imagen de de la entidad con efecto publicitario sostenido a nivel de sector administrativo, nivel departamental o municipal</v>
      </c>
    </row>
    <row r="221" spans="1:8" x14ac:dyDescent="0.25">
      <c r="A221" s="84"/>
      <c r="B221" s="32" t="e" cm="1">
        <f t="array" aca="1" ref="B221:B223" ca="1">_xlfn.UNIQUE(Tabla1[[#All],[Criterios]])</f>
        <v>#NAME?</v>
      </c>
      <c r="C221" s="32"/>
      <c r="E221" t="s">
        <v>117</v>
      </c>
      <c r="F221" t="str">
        <f t="shared" si="0"/>
        <v xml:space="preserve">     El riesgo afecta la imagen de la entidad a nivel nacional, con efecto publicitarios sostenible a nivel país</v>
      </c>
    </row>
    <row r="222" spans="1:8" x14ac:dyDescent="0.25">
      <c r="A222" s="84"/>
      <c r="B222" s="32" t="e">
        <f ca="1"/>
        <v>#NAME?</v>
      </c>
      <c r="C222" s="32"/>
    </row>
    <row r="223" spans="1:8" x14ac:dyDescent="0.25">
      <c r="B223" s="32" t="e">
        <f ca="1"/>
        <v>#NAME?</v>
      </c>
      <c r="C223" s="32"/>
      <c r="F223" s="35" t="s">
        <v>146</v>
      </c>
    </row>
    <row r="224" spans="1:8" x14ac:dyDescent="0.25">
      <c r="B224" s="22"/>
      <c r="C224" s="22"/>
      <c r="F224" s="35" t="s">
        <v>147</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zoomScale="136" workbookViewId="0"/>
  </sheetViews>
  <sheetFormatPr baseColWidth="10" defaultColWidth="14.28515625" defaultRowHeight="12.75" x14ac:dyDescent="0.2"/>
  <cols>
    <col min="1" max="2" width="14.28515625" style="89"/>
    <col min="3" max="3" width="17" style="89" customWidth="1"/>
    <col min="4" max="4" width="14.28515625" style="89"/>
    <col min="5" max="5" width="46" style="89" customWidth="1"/>
    <col min="6" max="16384" width="14.28515625" style="89"/>
  </cols>
  <sheetData>
    <row r="1" spans="2:6" ht="24" customHeight="1" thickBot="1" x14ac:dyDescent="0.25">
      <c r="B1" s="390" t="s">
        <v>77</v>
      </c>
      <c r="C1" s="391"/>
      <c r="D1" s="391"/>
      <c r="E1" s="391"/>
      <c r="F1" s="392"/>
    </row>
    <row r="2" spans="2:6" ht="16.5" thickBot="1" x14ac:dyDescent="0.3">
      <c r="B2" s="90"/>
      <c r="C2" s="90"/>
      <c r="D2" s="90"/>
      <c r="E2" s="90"/>
      <c r="F2" s="90"/>
    </row>
    <row r="3" spans="2:6" ht="16.5" thickBot="1" x14ac:dyDescent="0.25">
      <c r="B3" s="394" t="s">
        <v>63</v>
      </c>
      <c r="C3" s="395"/>
      <c r="D3" s="395"/>
      <c r="E3" s="102" t="s">
        <v>64</v>
      </c>
      <c r="F3" s="103" t="s">
        <v>65</v>
      </c>
    </row>
    <row r="4" spans="2:6" ht="31.5" x14ac:dyDescent="0.2">
      <c r="B4" s="396" t="s">
        <v>66</v>
      </c>
      <c r="C4" s="398" t="s">
        <v>13</v>
      </c>
      <c r="D4" s="91" t="s">
        <v>14</v>
      </c>
      <c r="E4" s="92" t="s">
        <v>67</v>
      </c>
      <c r="F4" s="93">
        <v>0.25</v>
      </c>
    </row>
    <row r="5" spans="2:6" ht="47.25" x14ac:dyDescent="0.2">
      <c r="B5" s="397"/>
      <c r="C5" s="399"/>
      <c r="D5" s="94" t="s">
        <v>15</v>
      </c>
      <c r="E5" s="95" t="s">
        <v>68</v>
      </c>
      <c r="F5" s="96">
        <v>0.15</v>
      </c>
    </row>
    <row r="6" spans="2:6" ht="47.25" x14ac:dyDescent="0.2">
      <c r="B6" s="397"/>
      <c r="C6" s="399"/>
      <c r="D6" s="94" t="s">
        <v>16</v>
      </c>
      <c r="E6" s="95" t="s">
        <v>69</v>
      </c>
      <c r="F6" s="96">
        <v>0.1</v>
      </c>
    </row>
    <row r="7" spans="2:6" ht="63" x14ac:dyDescent="0.2">
      <c r="B7" s="397"/>
      <c r="C7" s="399" t="s">
        <v>17</v>
      </c>
      <c r="D7" s="94" t="s">
        <v>10</v>
      </c>
      <c r="E7" s="95" t="s">
        <v>70</v>
      </c>
      <c r="F7" s="96">
        <v>0.25</v>
      </c>
    </row>
    <row r="8" spans="2:6" ht="31.5" x14ac:dyDescent="0.2">
      <c r="B8" s="397"/>
      <c r="C8" s="399"/>
      <c r="D8" s="94" t="s">
        <v>9</v>
      </c>
      <c r="E8" s="95" t="s">
        <v>71</v>
      </c>
      <c r="F8" s="96">
        <v>0.15</v>
      </c>
    </row>
    <row r="9" spans="2:6" ht="47.25" x14ac:dyDescent="0.2">
      <c r="B9" s="397" t="s">
        <v>161</v>
      </c>
      <c r="C9" s="399" t="s">
        <v>18</v>
      </c>
      <c r="D9" s="94" t="s">
        <v>19</v>
      </c>
      <c r="E9" s="95" t="s">
        <v>72</v>
      </c>
      <c r="F9" s="97" t="s">
        <v>73</v>
      </c>
    </row>
    <row r="10" spans="2:6" ht="63" x14ac:dyDescent="0.2">
      <c r="B10" s="397"/>
      <c r="C10" s="399"/>
      <c r="D10" s="94" t="s">
        <v>20</v>
      </c>
      <c r="E10" s="95" t="s">
        <v>74</v>
      </c>
      <c r="F10" s="97" t="s">
        <v>73</v>
      </c>
    </row>
    <row r="11" spans="2:6" ht="47.25" x14ac:dyDescent="0.2">
      <c r="B11" s="397"/>
      <c r="C11" s="399" t="s">
        <v>21</v>
      </c>
      <c r="D11" s="94" t="s">
        <v>22</v>
      </c>
      <c r="E11" s="95" t="s">
        <v>75</v>
      </c>
      <c r="F11" s="97" t="s">
        <v>73</v>
      </c>
    </row>
    <row r="12" spans="2:6" ht="47.25" x14ac:dyDescent="0.2">
      <c r="B12" s="397"/>
      <c r="C12" s="399"/>
      <c r="D12" s="94" t="s">
        <v>23</v>
      </c>
      <c r="E12" s="95" t="s">
        <v>76</v>
      </c>
      <c r="F12" s="97" t="s">
        <v>73</v>
      </c>
    </row>
    <row r="13" spans="2:6" ht="31.5" x14ac:dyDescent="0.2">
      <c r="B13" s="397"/>
      <c r="C13" s="399" t="s">
        <v>24</v>
      </c>
      <c r="D13" s="94" t="s">
        <v>118</v>
      </c>
      <c r="E13" s="95" t="s">
        <v>121</v>
      </c>
      <c r="F13" s="97" t="s">
        <v>73</v>
      </c>
    </row>
    <row r="14" spans="2:6" ht="32.25" thickBot="1" x14ac:dyDescent="0.25">
      <c r="B14" s="400"/>
      <c r="C14" s="401"/>
      <c r="D14" s="98" t="s">
        <v>119</v>
      </c>
      <c r="E14" s="99" t="s">
        <v>120</v>
      </c>
      <c r="F14" s="100" t="s">
        <v>73</v>
      </c>
    </row>
    <row r="15" spans="2:6" ht="49.5" customHeight="1" x14ac:dyDescent="0.2">
      <c r="B15" s="393" t="s">
        <v>158</v>
      </c>
      <c r="C15" s="393"/>
      <c r="D15" s="393"/>
      <c r="E15" s="393"/>
      <c r="F15" s="393"/>
    </row>
    <row r="16" spans="2:6" ht="27" customHeight="1" x14ac:dyDescent="0.25">
      <c r="B16" s="101"/>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132</v>
      </c>
    </row>
    <row r="3" spans="2:5" x14ac:dyDescent="0.25">
      <c r="B3" t="s">
        <v>32</v>
      </c>
      <c r="E3" t="s">
        <v>131</v>
      </c>
    </row>
    <row r="4" spans="2:5" x14ac:dyDescent="0.25">
      <c r="B4" t="s">
        <v>136</v>
      </c>
      <c r="E4" t="s">
        <v>133</v>
      </c>
    </row>
    <row r="5" spans="2:5" x14ac:dyDescent="0.25">
      <c r="B5" t="s">
        <v>135</v>
      </c>
    </row>
    <row r="8" spans="2:5" x14ac:dyDescent="0.25">
      <c r="B8" t="s">
        <v>85</v>
      </c>
    </row>
    <row r="9" spans="2:5" x14ac:dyDescent="0.25">
      <c r="B9" t="s">
        <v>39</v>
      </c>
    </row>
    <row r="10" spans="2:5" x14ac:dyDescent="0.25">
      <c r="B10" t="s">
        <v>40</v>
      </c>
    </row>
    <row r="13" spans="2:5" x14ac:dyDescent="0.25">
      <c r="B13" t="s">
        <v>128</v>
      </c>
    </row>
    <row r="14" spans="2:5" x14ac:dyDescent="0.25">
      <c r="B14" t="s">
        <v>122</v>
      </c>
    </row>
    <row r="15" spans="2:5" x14ac:dyDescent="0.25">
      <c r="B15" t="s">
        <v>125</v>
      </c>
    </row>
    <row r="16" spans="2:5" x14ac:dyDescent="0.25">
      <c r="B16" t="s">
        <v>123</v>
      </c>
    </row>
    <row r="17" spans="2:2" x14ac:dyDescent="0.25">
      <c r="B17" t="s">
        <v>124</v>
      </c>
    </row>
    <row r="18" spans="2:2" x14ac:dyDescent="0.25">
      <c r="B18" t="s">
        <v>126</v>
      </c>
    </row>
    <row r="19" spans="2:2" x14ac:dyDescent="0.25">
      <c r="B19" t="s">
        <v>127</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39</v>
      </c>
    </row>
    <row r="21" spans="1:1" x14ac:dyDescent="0.2">
      <c r="A21" s="10"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PLANEACIÓN</cp:lastModifiedBy>
  <cp:lastPrinted>2020-05-13T01:12:22Z</cp:lastPrinted>
  <dcterms:created xsi:type="dcterms:W3CDTF">2020-03-24T23:12:47Z</dcterms:created>
  <dcterms:modified xsi:type="dcterms:W3CDTF">2022-01-28T19:31:03Z</dcterms:modified>
</cp:coreProperties>
</file>